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<sst xmlns="http://schemas.openxmlformats.org/spreadsheetml/2006/main" count="959" uniqueCount="468">
  <si>
    <t>KRYCÍ LIST ROZPOČTU</t>
  </si>
  <si>
    <t>Názov stavby</t>
  </si>
  <si>
    <t>JKSO</t>
  </si>
  <si>
    <t xml:space="preserve"> </t>
  </si>
  <si>
    <t>Kód stavby</t>
  </si>
  <si>
    <t>1437</t>
  </si>
  <si>
    <t>Názov objektu</t>
  </si>
  <si>
    <t>EČO</t>
  </si>
  <si>
    <t>Kód objektu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</si>
  <si>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</si>
  <si>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</si>
  <si>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</si>
  <si>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</si>
  <si>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</si>
  <si>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</si>
  <si>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</si>
  <si>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</si>
  <si>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Obec Baškovce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</si>
  <si>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</si>
  <si>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</si>
  <si>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</si>
  <si>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</si>
  <si>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</si>
  <si>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</si>
  <si>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</si>
  <si>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</si>
  <si>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</si>
  <si>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</si>
  <si>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</si>
  <si>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</si>
  <si>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</si>
  <si>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</si>
  <si>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</si>
  <si>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</si>
  <si>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</si>
  <si>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</si>
  <si>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</si>
  <si>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</si>
  <si>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</si>
  <si>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</si>
  <si>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</si>
  <si>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</si>
  <si>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</si>
  <si>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</si>
  <si>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</si>
  <si>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</si>
  <si>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</si>
  <si>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</si>
  <si>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</si>
  <si>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</si>
  <si>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</si>
  <si>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</si>
  <si>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</si>
  <si>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</si>
  <si>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</si>
  <si>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</si>
  <si>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</si>
  <si>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</si>
  <si>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</si>
  <si>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</si>
  <si>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</si>
  <si>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</si>
  <si>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</si>
  <si>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</si>
  <si>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</si>
  <si>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</si>
  <si>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</si>
  <si>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</si>
  <si>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</si>
  <si>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</si>
  <si>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</si>
  <si>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</si>
  <si>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</si>
  <si>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</si>
  <si>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</si>
  <si>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</si>
  <si>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</si>
  <si>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</si>
  <si>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</si>
  <si>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</si>
  <si>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</si>
  <si>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</si>
  <si>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</si>
  <si>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</si>
  <si>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</si>
  <si>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</si>
  <si>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</si>
  <si>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</si>
  <si>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</si>
  <si>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</si>
  <si>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</si>
  <si>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</si>
  <si>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</si>
  <si>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</si>
  <si>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</si>
  <si>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</si>
  <si>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</si>
  <si>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</si>
  <si>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</si>
  <si>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</si>
  <si>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</si>
  <si>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</si>
  <si>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HSV</t>
  </si>
  <si>
    <t>0</t>
  </si>
  <si>
    <t>1</t>
  </si>
  <si>
    <t>Zemné práce</t>
  </si>
  <si>
    <t>K</t>
  </si>
  <si>
    <t>254</t>
  </si>
  <si>
    <t>132211101</t>
  </si>
  <si>
    <t>Vykop ryhy šírky do 600mm v hornine tr.3 ručným náradím</t>
  </si>
  <si>
    <t>m3</t>
  </si>
  <si>
    <t>2</t>
  </si>
  <si>
    <t>132211119</t>
  </si>
  <si>
    <t>Príplatok za lepivosť</t>
  </si>
  <si>
    <t>3</t>
  </si>
  <si>
    <t>001</t>
  </si>
  <si>
    <t>166101101</t>
  </si>
  <si>
    <t>Prehodenie neuľahnutého výkopku z horniny 1 až 4</t>
  </si>
  <si>
    <t>4</t>
  </si>
  <si>
    <t>167101100</t>
  </si>
  <si>
    <t>Nakladanie výkopku tr.1-4 ručne</t>
  </si>
  <si>
    <t>5</t>
  </si>
  <si>
    <t>171101101</t>
  </si>
  <si>
    <t>Uloženie sypaniny do násypu súdržnej horniny s mierou zhutnenia podľa Proctor-Standard na 95 %</t>
  </si>
  <si>
    <t>6</t>
  </si>
  <si>
    <t>175101102</t>
  </si>
  <si>
    <t>Obsyp potrubia sypaninou z vhodných hornín 1 až 4 s prehodenim sypaniny</t>
  </si>
  <si>
    <t>Zakladanie</t>
  </si>
  <si>
    <t>7</t>
  </si>
  <si>
    <t>002</t>
  </si>
  <si>
    <t>211971121</t>
  </si>
  <si>
    <t>Zhotov. oplášt. výplne z geotext. v ryhe alebo v záreze pri rozvinutej šírke oplášt. od 0 do 2,5 m</t>
  </si>
  <si>
    <t>m2</t>
  </si>
  <si>
    <t>8</t>
  </si>
  <si>
    <t>M</t>
  </si>
  <si>
    <t>MAT</t>
  </si>
  <si>
    <t>6936651000</t>
  </si>
  <si>
    <t>Geotextílie netkané polypropylénové Tatratex pp 200</t>
  </si>
  <si>
    <t>9</t>
  </si>
  <si>
    <t>212572111</t>
  </si>
  <si>
    <t>Lôžko pre trativod zo štrkopiesku triedeného</t>
  </si>
  <si>
    <t>10</t>
  </si>
  <si>
    <t>271</t>
  </si>
  <si>
    <t>212752125</t>
  </si>
  <si>
    <t>Trativody z  flexodrenážnych rúr DN 100</t>
  </si>
  <si>
    <t>m</t>
  </si>
  <si>
    <t>11</t>
  </si>
  <si>
    <t>216904112</t>
  </si>
  <si>
    <t>Očistenie plôch tlakovou vodou L stien akéhokoľvek muriva a rubu klenieb</t>
  </si>
  <si>
    <t>Zvislé a kompletné konštrukcie</t>
  </si>
  <si>
    <t>12</t>
  </si>
  <si>
    <t>014</t>
  </si>
  <si>
    <t>314232561</t>
  </si>
  <si>
    <t>Murivo komínov z tehál prierezu 150x150mm MC 100 z tehál vápnopieskových plných dľ. 290mm</t>
  </si>
  <si>
    <t>Komunikácie</t>
  </si>
  <si>
    <t>13</t>
  </si>
  <si>
    <t>221</t>
  </si>
  <si>
    <t>581114113</t>
  </si>
  <si>
    <t>Kryt z betónu prostého C 25/30 komunikácií pre peších hr.100 mm</t>
  </si>
  <si>
    <t>Úpravy povrchov, podlahy, osadenie</t>
  </si>
  <si>
    <t>14</t>
  </si>
  <si>
    <t>612401391</t>
  </si>
  <si>
    <t>Omietka jednotlivých malých plôch vnútorných stien akoukoľvek maltou nad 0,25 do 1 m2</t>
  </si>
  <si>
    <t>ks</t>
  </si>
  <si>
    <t>15</t>
  </si>
  <si>
    <t>612409991</t>
  </si>
  <si>
    <t>Začistenie omietok (s dodaním hmoty) okolo okien,dverí,podláh, obkladov atď.</t>
  </si>
  <si>
    <t>16</t>
  </si>
  <si>
    <t>011</t>
  </si>
  <si>
    <t>622464231</t>
  </si>
  <si>
    <t>Vonkajšia omietka stien BAUMIT tenkovrstvová silikónová základ a škrabaná 1 mm</t>
  </si>
  <si>
    <t>17</t>
  </si>
  <si>
    <t>622464310</t>
  </si>
  <si>
    <t xml:space="preserve">Vonkajšia omietka stien BAUMIT ušľachtilá mozaiková so základným náterom </t>
  </si>
  <si>
    <t>18</t>
  </si>
  <si>
    <t>622466115</t>
  </si>
  <si>
    <t>Príprava podkladu,prednástrek BAUMIT-Betonkontakt,pod omietky vonk.stien,zvýšenie priľnavosti nátero</t>
  </si>
  <si>
    <t>19</t>
  </si>
  <si>
    <t>625250150</t>
  </si>
  <si>
    <t>Doteplenie konštrukcie hr. 20 mm system XPS STYRODUR</t>
  </si>
  <si>
    <t>20</t>
  </si>
  <si>
    <t>625250154</t>
  </si>
  <si>
    <t>Doteplenie konštrukcie hr. 60 mm system XPS STYRODUR</t>
  </si>
  <si>
    <t>21</t>
  </si>
  <si>
    <t>625251253</t>
  </si>
  <si>
    <t>Zateplenie doskami POLYSTYREN 1200x500 27.5kg EPS-F zatlkacie kotvy hr.10cm</t>
  </si>
  <si>
    <t>22</t>
  </si>
  <si>
    <t>625251273</t>
  </si>
  <si>
    <t>Zateplenie doskami POLYSTYREN 1200x500 27.5kg EPS-F hr. 3cm</t>
  </si>
  <si>
    <t>23</t>
  </si>
  <si>
    <t>648991113</t>
  </si>
  <si>
    <t>Osadenie parapetných dosiek z plastických a poloplast. hmôt, š. nad 200 mm</t>
  </si>
  <si>
    <t>24</t>
  </si>
  <si>
    <t>2834301201</t>
  </si>
  <si>
    <t>Parapet vnútorný</t>
  </si>
  <si>
    <t>Ostatné konštrukcie a práce-búranie</t>
  </si>
  <si>
    <t>25</t>
  </si>
  <si>
    <t>916561111</t>
  </si>
  <si>
    <t xml:space="preserve">Osadenie záhon. obrubníka betón., do lôžka z bet. pros. tr. C 10/12,5 s bočnou oporou </t>
  </si>
  <si>
    <t>26</t>
  </si>
  <si>
    <t>5921745100</t>
  </si>
  <si>
    <t>Obrubník betónový ABO 50/25/5</t>
  </si>
  <si>
    <t>27</t>
  </si>
  <si>
    <t>003</t>
  </si>
  <si>
    <t>941941041</t>
  </si>
  <si>
    <t>Montáž lešenia ľahkého pracovného radového s podlahami šírky nad 1,00 do 1,20 m a výšky do 30 m</t>
  </si>
  <si>
    <t>28</t>
  </si>
  <si>
    <t>941941291</t>
  </si>
  <si>
    <t>Príplatok za prvý a každý ďalší i začatý mesiac použitia lešenia k cene -1041</t>
  </si>
  <si>
    <t>29</t>
  </si>
  <si>
    <t>941941841</t>
  </si>
  <si>
    <t>Demontáž lešenia ľahkého pracovného radového a s podlahami, šírky nad 1,00 do 1,20 m výšky do 10 m</t>
  </si>
  <si>
    <t>30</t>
  </si>
  <si>
    <t>953945107</t>
  </si>
  <si>
    <t>Profil soklový hliníkový Sl 10 BAUMIT</t>
  </si>
  <si>
    <t>31</t>
  </si>
  <si>
    <t>953945109</t>
  </si>
  <si>
    <t>Profil dilatačný V  BAUMIT</t>
  </si>
  <si>
    <t>32</t>
  </si>
  <si>
    <t>953945113</t>
  </si>
  <si>
    <t>Lišta rohová z tvrdeného polystyrolu BAUMIT 3707</t>
  </si>
  <si>
    <t>33</t>
  </si>
  <si>
    <t>953945115</t>
  </si>
  <si>
    <t>Lišta PVC s odkvapovým nosom BAUMIT 03-4230</t>
  </si>
  <si>
    <t>34</t>
  </si>
  <si>
    <t>013</t>
  </si>
  <si>
    <t>962032631</t>
  </si>
  <si>
    <t>Búranie komínov. muriva z tehál nad strechou na akúkoľvek maltu x -1.633 t</t>
  </si>
  <si>
    <t>35</t>
  </si>
  <si>
    <t>965043331</t>
  </si>
  <si>
    <t>Búranie okapového chodníka -2,200 t</t>
  </si>
  <si>
    <t>36</t>
  </si>
  <si>
    <t>965081812</t>
  </si>
  <si>
    <t>Búranie dlažieb, z kamen., cement., terazzových, čadičových alebo keram. dl., hr.nad 10 mm -0,065 t</t>
  </si>
  <si>
    <t>37</t>
  </si>
  <si>
    <t>968061112</t>
  </si>
  <si>
    <t>Vyvesenie alebo zavesenie dreveného alebo kov.okenného krídla do 1,5 m2</t>
  </si>
  <si>
    <t>38</t>
  </si>
  <si>
    <t>968061125</t>
  </si>
  <si>
    <t>Vyvesenie alebo zavesenie dreveného alebo kov.dverného krídla do 2 m2</t>
  </si>
  <si>
    <t>39</t>
  </si>
  <si>
    <t>968062355</t>
  </si>
  <si>
    <t>Vybúranie drevených a kovových rámov okien dvojitých alebo zdvojených, plochy do 2 m2 -0,063 t</t>
  </si>
  <si>
    <t>40</t>
  </si>
  <si>
    <t>968062455</t>
  </si>
  <si>
    <t>Vybúranie drevených a kovových dverových zárubní -0,082 t</t>
  </si>
  <si>
    <t>41</t>
  </si>
  <si>
    <t>978015231</t>
  </si>
  <si>
    <t>Otlčenie omietok vonkajších, s vyškriabaním škár v I. až IV.st. zlož., v rozsahu do 30 % -0,012t</t>
  </si>
  <si>
    <t>42</t>
  </si>
  <si>
    <t>979081111</t>
  </si>
  <si>
    <t>Odvoz sutiny a vybúraných hmôt na skládku do 1 km</t>
  </si>
  <si>
    <t>t</t>
  </si>
  <si>
    <t>43</t>
  </si>
  <si>
    <t>979081121</t>
  </si>
  <si>
    <t>Odvoz sutiny a vybúraných hmôt na skládku za každý ďalší 1 km</t>
  </si>
  <si>
    <t>44</t>
  </si>
  <si>
    <t>979082111</t>
  </si>
  <si>
    <t>Vnútrostavenisková doprava sutiny a vybúraných hmôt do 10 m</t>
  </si>
  <si>
    <t>45</t>
  </si>
  <si>
    <t>979089012</t>
  </si>
  <si>
    <t>Poplatok za skládkovanie - betón , tehly , dlaždice (1701) ostatné</t>
  </si>
  <si>
    <t>99</t>
  </si>
  <si>
    <t>Presun hmôt HSV</t>
  </si>
  <si>
    <t>46</t>
  </si>
  <si>
    <t>999281111</t>
  </si>
  <si>
    <t>Presun hmôt pre opravy a údržbu objektov vrátane vonkajších plášťov výšky do 25 m</t>
  </si>
  <si>
    <t>Práce a dodávky PSV</t>
  </si>
  <si>
    <t>713</t>
  </si>
  <si>
    <t>Izolácie tepelné</t>
  </si>
  <si>
    <t>47</t>
  </si>
  <si>
    <t>713111111</t>
  </si>
  <si>
    <t>Montáž tepelnej izolácie rohožami,pásmi,dielcami,doskami stropov, vrchom - klad. voľne</t>
  </si>
  <si>
    <t>48</t>
  </si>
  <si>
    <t>6314150110</t>
  </si>
  <si>
    <t>Nobasil MPN hrúbky  200 mm,  doska z minerálnej vlny</t>
  </si>
  <si>
    <t>49</t>
  </si>
  <si>
    <t>713131143</t>
  </si>
  <si>
    <t>Montáž parotesnej folie</t>
  </si>
  <si>
    <t>50</t>
  </si>
  <si>
    <t>998713202</t>
  </si>
  <si>
    <t>Presun hmôt pre izolácie tepelné v objektoch výšky nad 6 m do 12 m</t>
  </si>
  <si>
    <t>761</t>
  </si>
  <si>
    <t>Konštrukcie sklobetónové</t>
  </si>
  <si>
    <t>51</t>
  </si>
  <si>
    <t>7611124111.1</t>
  </si>
  <si>
    <t>Sklobetónové steny, demontáž</t>
  </si>
  <si>
    <t>52</t>
  </si>
  <si>
    <t>998761202</t>
  </si>
  <si>
    <t>Presun hmôt na sklobetónové konštrukcie v objektoch výšky nad  6 do 12 m</t>
  </si>
  <si>
    <t>762</t>
  </si>
  <si>
    <t>Konštrukcie tesárske</t>
  </si>
  <si>
    <t>53</t>
  </si>
  <si>
    <t>762341252</t>
  </si>
  <si>
    <t>Montáž debnenia a latovania štítových odkvapových ríms - kontralaty rozpon 80-120 cm</t>
  </si>
  <si>
    <t>54</t>
  </si>
  <si>
    <t>6051501700</t>
  </si>
  <si>
    <t>Hranol</t>
  </si>
  <si>
    <t>55</t>
  </si>
  <si>
    <t>762395000</t>
  </si>
  <si>
    <t>Spojovacie a ochranné prostriedky svorky, dosky, klince, pásová oceľ, vruty, impregnácia</t>
  </si>
  <si>
    <t>56</t>
  </si>
  <si>
    <t>762421347</t>
  </si>
  <si>
    <t>Montáž obloženia stropov alebo streš podhladov z dosiek na PD hr. 18 mm</t>
  </si>
  <si>
    <t>57</t>
  </si>
  <si>
    <t>998762202</t>
  </si>
  <si>
    <t>Presun hmôt pre konštrukcie tesárske v objektoch výšky do 12 m</t>
  </si>
  <si>
    <t>764</t>
  </si>
  <si>
    <t>Konštrukcie klampiarske</t>
  </si>
  <si>
    <t>58</t>
  </si>
  <si>
    <t>764172071</t>
  </si>
  <si>
    <t>Krytiny poplast štít lemovanie vrchne sklon do 45 st</t>
  </si>
  <si>
    <t>59</t>
  </si>
  <si>
    <t>764172073</t>
  </si>
  <si>
    <t>Krytiny poplast odkvap lemovanie vrchne sklon do 30 st</t>
  </si>
  <si>
    <t>60</t>
  </si>
  <si>
    <t>764172075</t>
  </si>
  <si>
    <t>Krytiny poplast uzliabie+tesn lemovanie vrchne sklon do 45 st</t>
  </si>
  <si>
    <t>61</t>
  </si>
  <si>
    <t>764172077</t>
  </si>
  <si>
    <t>Krytiny poplast narozie+tesn lemovanie vrchne sklon do 30 st</t>
  </si>
  <si>
    <t>62</t>
  </si>
  <si>
    <t>764172084</t>
  </si>
  <si>
    <t>Krytiny poplast hreben z hrebenačov  sklon do 45 st</t>
  </si>
  <si>
    <t>63</t>
  </si>
  <si>
    <t>764172111</t>
  </si>
  <si>
    <t xml:space="preserve">Krytiny poplast lemovanie komina v hrebeni </t>
  </si>
  <si>
    <t>64</t>
  </si>
  <si>
    <t>764172242</t>
  </si>
  <si>
    <t>Krytiny poplast plech sklon nad 30 st do 45 st</t>
  </si>
  <si>
    <t>65</t>
  </si>
  <si>
    <t>764172426</t>
  </si>
  <si>
    <t>Krytiny poplast plech trapez sklon nad 30 st do 45 st</t>
  </si>
  <si>
    <t>66</t>
  </si>
  <si>
    <t>764312822</t>
  </si>
  <si>
    <t>Demontáž krytiny hladkej strešnej z tabúľ 2000 x 670 mm, do 30°   0,00751t</t>
  </si>
  <si>
    <t>67</t>
  </si>
  <si>
    <t>764352810</t>
  </si>
  <si>
    <t>Demontáž žľabov pododkvapových polkruhových so sklonom do 30° rš 330 mm   0,0033t</t>
  </si>
  <si>
    <t>68</t>
  </si>
  <si>
    <t>764410850</t>
  </si>
  <si>
    <t>Demontáž oplechovania parapetov rš od 100 do 330 mm 0,00135t</t>
  </si>
  <si>
    <t>69</t>
  </si>
  <si>
    <t>764430840</t>
  </si>
  <si>
    <t>Demontáž oplechovania múrov  a nadmuroviek rš od 330 do 500 mm 0,00230t</t>
  </si>
  <si>
    <t>70</t>
  </si>
  <si>
    <t>764453833</t>
  </si>
  <si>
    <t>Demontáž odpadovej odbočky, so stranou zo 100 na 120 mm alebo zo 120 na 150 mm 0,00224t</t>
  </si>
  <si>
    <t>71</t>
  </si>
  <si>
    <t>764712025</t>
  </si>
  <si>
    <t>Oplechovanie parapetov z plechu poplst</t>
  </si>
  <si>
    <t>72</t>
  </si>
  <si>
    <t>764731115</t>
  </si>
  <si>
    <t>Oplechovanie murov</t>
  </si>
  <si>
    <t>73</t>
  </si>
  <si>
    <t>764751101</t>
  </si>
  <si>
    <t>Žľaby PLASTIKA s hákmi,čelami,rohmi a hrdlami priemer 110 mm,hnedé</t>
  </si>
  <si>
    <t>74</t>
  </si>
  <si>
    <t>764900001</t>
  </si>
  <si>
    <t>Paropriepustna folia pod strešnu krytinu</t>
  </si>
  <si>
    <t>75</t>
  </si>
  <si>
    <t>764951001</t>
  </si>
  <si>
    <t>Odpadové rúry PLASTIKA s objímkami a kolenami priemer 100 mm,hnedé</t>
  </si>
  <si>
    <t>76</t>
  </si>
  <si>
    <t>998764102</t>
  </si>
  <si>
    <t>Presun hmôt pre konštrukcie klampiarske v objektoch výšky nad 6 do 12 m</t>
  </si>
  <si>
    <t>765</t>
  </si>
  <si>
    <t>Konštrukcie - krytiny tvrdé</t>
  </si>
  <si>
    <t>77</t>
  </si>
  <si>
    <t>765311810</t>
  </si>
  <si>
    <t>Demontáž pálenej krytiny zo škridiel bobroviek na sucho do sutiny  0,0670 t</t>
  </si>
  <si>
    <t>78</t>
  </si>
  <si>
    <t>998765202</t>
  </si>
  <si>
    <t>Presun hmôt pre tvrdé krytiny v objektoch výšky nad 6 do 12 m</t>
  </si>
  <si>
    <t>766</t>
  </si>
  <si>
    <t>Konštrukcie stolárske</t>
  </si>
  <si>
    <t>79</t>
  </si>
  <si>
    <t>766621002</t>
  </si>
  <si>
    <t>Montáž okna plastoveho jednodiel š.600 x v 670</t>
  </si>
  <si>
    <t>80</t>
  </si>
  <si>
    <t>6114107200</t>
  </si>
  <si>
    <t>Plastové okno  jednokrídlové otváravo-sklopné výšky/šírky  670/670 mm</t>
  </si>
  <si>
    <t>81</t>
  </si>
  <si>
    <t>6114107201</t>
  </si>
  <si>
    <t>Plastové okno  jednokrídlové otváravo-sklopné výšky/šírky  680/650 mm</t>
  </si>
  <si>
    <t>82</t>
  </si>
  <si>
    <t>766621314</t>
  </si>
  <si>
    <t>Montáž okna plastoveho dvojdiel š 100 x v 1400</t>
  </si>
  <si>
    <t>83</t>
  </si>
  <si>
    <t>6114119300</t>
  </si>
  <si>
    <t>Plastové okno dvojkrídlové otváravé, otvaravo-sklopné výšky/šírky  1400/1400 mm</t>
  </si>
  <si>
    <t>84</t>
  </si>
  <si>
    <t>766621315</t>
  </si>
  <si>
    <t>Montáž okna plastoveho dvojdiel š 1400 x v 1500</t>
  </si>
  <si>
    <t>85</t>
  </si>
  <si>
    <t>6114120300</t>
  </si>
  <si>
    <t>Plastové okno dvojkrídlové otváravé, otvaravo-sklopné výšky/šírky  1550/1400 mm</t>
  </si>
  <si>
    <t>86</t>
  </si>
  <si>
    <t>6114120301</t>
  </si>
  <si>
    <t>Plastové okno dvojkrídlové otváravé, otvaravo-sklopné výšky/šírky  1480/1480 mm</t>
  </si>
  <si>
    <t>87</t>
  </si>
  <si>
    <t>766641111</t>
  </si>
  <si>
    <t>Montáž dvere plastove vchodove jednodiel v 2000 x š 900</t>
  </si>
  <si>
    <t>88</t>
  </si>
  <si>
    <t>6114122100</t>
  </si>
  <si>
    <t>Plastové dvere  otvárave výšky/šírky  2200/900 mm</t>
  </si>
  <si>
    <t>89</t>
  </si>
  <si>
    <t>6114122101</t>
  </si>
  <si>
    <t>Plastové dvere otváravé výšky/šírky  2000/850 mm</t>
  </si>
  <si>
    <t>90</t>
  </si>
  <si>
    <t>766641132</t>
  </si>
  <si>
    <t>Montáž dvere plast vchod v 2,200 x š 1000</t>
  </si>
  <si>
    <t>91</t>
  </si>
  <si>
    <t>6114122400</t>
  </si>
  <si>
    <t>Plastové dvere otváravé výšky/šírky  2200/1000 mm</t>
  </si>
  <si>
    <t>92</t>
  </si>
  <si>
    <t>998766202</t>
  </si>
  <si>
    <t>Presun hmot pre konštrukcie stolárske v objektoch výšky nad 6 do 12 m</t>
  </si>
  <si>
    <t>767</t>
  </si>
  <si>
    <t>Konštrukcie doplnkové kovové</t>
  </si>
  <si>
    <t>93</t>
  </si>
  <si>
    <t>767161110</t>
  </si>
  <si>
    <t>Montáž zábradlia rovného z rúrok do muriva, s hmotnosťou 1 metra zábradlia do 20 kg</t>
  </si>
  <si>
    <t>94</t>
  </si>
  <si>
    <t>5530100011</t>
  </si>
  <si>
    <t>Zabradlie</t>
  </si>
  <si>
    <t>95</t>
  </si>
  <si>
    <t>767662110</t>
  </si>
  <si>
    <t>Montáž mreží pevných skrutkovaním</t>
  </si>
  <si>
    <t>96</t>
  </si>
  <si>
    <t>5530100001</t>
  </si>
  <si>
    <t>Ocelové mreže</t>
  </si>
  <si>
    <t>97</t>
  </si>
  <si>
    <t>767996801</t>
  </si>
  <si>
    <t>Demontáž ostatných doplnkov stavieb s hmotnosťou jednotlivých dielov konštrukcií do 50 kg 0,001t</t>
  </si>
  <si>
    <t>kg</t>
  </si>
  <si>
    <t>98</t>
  </si>
  <si>
    <t>998767202</t>
  </si>
  <si>
    <t>Presun hmôt pre kovové stavebné doplnkové konštrukcie v objektoch výšky nad 6 do 12 m</t>
  </si>
  <si>
    <t>771</t>
  </si>
  <si>
    <t>Podlahy z dlaždíc</t>
  </si>
  <si>
    <t>771551030</t>
  </si>
  <si>
    <t>Montáž podláh z dlaždíc terazzových kladených do malty 300x300 mm</t>
  </si>
  <si>
    <t>100</t>
  </si>
  <si>
    <t>5922901490</t>
  </si>
  <si>
    <t>Dlažba terazzo</t>
  </si>
  <si>
    <t>101</t>
  </si>
  <si>
    <t>998771202</t>
  </si>
  <si>
    <t>Presun hmôt pre podlahy z dlaždíc v objektoch výšky nad 6 do 12 m</t>
  </si>
  <si>
    <t>783</t>
  </si>
  <si>
    <t>Dokončovacie práce - nátery</t>
  </si>
  <si>
    <t>102</t>
  </si>
  <si>
    <t>783271001</t>
  </si>
  <si>
    <t>Nátery kov.stav.doplnk.konštr. polyuretánové farby šedej jednonásobné 2x s emailovaním</t>
  </si>
  <si>
    <t>Práce a dodávky M</t>
  </si>
  <si>
    <t>21-M</t>
  </si>
  <si>
    <t>Elektromontáže</t>
  </si>
  <si>
    <t>103</t>
  </si>
  <si>
    <t>921</t>
  </si>
  <si>
    <t>210010000</t>
  </si>
  <si>
    <t>Demontáž blezkozvodu</t>
  </si>
  <si>
    <t>kpl</t>
  </si>
  <si>
    <t>104</t>
  </si>
  <si>
    <t>210010002</t>
  </si>
  <si>
    <t>Blezkozvod včítane revízie</t>
  </si>
  <si>
    <t>00 322 806</t>
  </si>
  <si>
    <t>Zateplenie budovy Obecného úradu Baškovce</t>
  </si>
  <si>
    <t>12.3.2018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</si>
</sst>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###;\-####"/>
    <numFmt numFmtId="173" formatCode="#,##0;\-#,##0"/>
    <numFmt numFmtId="174" formatCode="#,##0.00;\-#,##0.00"/>
    <numFmt numFmtId="175" formatCode="#,##0.0000;\-#,##0.0000"/>
    <numFmt numFmtId="176" formatCode="#,##0.000;\-#,##0.000"/>
    <numFmt numFmtId="177" formatCode="#,##0.00000;\-#,##0.00000"/>
    <numFmt numFmtId="178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2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72" fontId="3" fillId="0" borderId="21" xfId="0" applyNumberFormat="1" applyFont="1" applyBorder="1" applyAlignment="1" applyProtection="1">
      <alignment horizontal="right" vertical="center"/>
      <protection/>
    </xf>
    <xf numFmtId="172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72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72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73" fontId="0" fillId="0" borderId="38" xfId="0" applyNumberFormat="1" applyFont="1" applyBorder="1" applyAlignment="1" applyProtection="1">
      <alignment horizontal="right" vertical="center"/>
      <protection/>
    </xf>
    <xf numFmtId="173" fontId="0" fillId="0" borderId="39" xfId="0" applyNumberFormat="1" applyFont="1" applyBorder="1" applyAlignment="1" applyProtection="1">
      <alignment horizontal="right" vertical="center"/>
      <protection/>
    </xf>
    <xf numFmtId="173" fontId="7" fillId="0" borderId="40" xfId="0" applyNumberFormat="1" applyFont="1" applyBorder="1" applyAlignment="1" applyProtection="1">
      <alignment horizontal="right" vertical="center"/>
      <protection/>
    </xf>
    <xf numFmtId="174" fontId="7" fillId="0" borderId="41" xfId="0" applyNumberFormat="1" applyFont="1" applyBorder="1" applyAlignment="1" applyProtection="1">
      <alignment horizontal="right" vertical="center"/>
      <protection/>
    </xf>
    <xf numFmtId="173" fontId="0" fillId="0" borderId="40" xfId="0" applyNumberFormat="1" applyFont="1" applyBorder="1" applyAlignment="1" applyProtection="1">
      <alignment horizontal="right" vertical="center"/>
      <protection/>
    </xf>
    <xf numFmtId="173" fontId="0" fillId="0" borderId="41" xfId="0" applyNumberFormat="1" applyFont="1" applyBorder="1" applyAlignment="1" applyProtection="1">
      <alignment horizontal="right" vertical="center"/>
      <protection/>
    </xf>
    <xf numFmtId="173" fontId="7" fillId="0" borderId="39" xfId="0" applyNumberFormat="1" applyFont="1" applyBorder="1" applyAlignment="1" applyProtection="1">
      <alignment horizontal="right" vertical="center"/>
      <protection/>
    </xf>
    <xf numFmtId="174" fontId="7" fillId="0" borderId="39" xfId="0" applyNumberFormat="1" applyFont="1" applyBorder="1" applyAlignment="1" applyProtection="1">
      <alignment horizontal="right" vertical="center"/>
      <protection/>
    </xf>
    <xf numFmtId="173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72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74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74" fontId="0" fillId="0" borderId="24" xfId="0" applyNumberFormat="1" applyFont="1" applyBorder="1" applyAlignment="1" applyProtection="1">
      <alignment horizontal="right" vertical="center"/>
      <protection/>
    </xf>
    <xf numFmtId="173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172" fontId="2" fillId="0" borderId="45" xfId="0" applyNumberFormat="1" applyFont="1" applyBorder="1" applyAlignment="1" applyProtection="1">
      <alignment horizontal="center" vertical="center"/>
      <protection/>
    </xf>
    <xf numFmtId="173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74" fontId="7" fillId="0" borderId="30" xfId="0" applyNumberFormat="1" applyFont="1" applyBorder="1" applyAlignment="1" applyProtection="1">
      <alignment horizontal="right" vertical="center"/>
      <protection/>
    </xf>
    <xf numFmtId="174" fontId="0" fillId="0" borderId="30" xfId="0" applyNumberFormat="1" applyFont="1" applyBorder="1" applyAlignment="1" applyProtection="1">
      <alignment horizontal="right" vertical="center"/>
      <protection/>
    </xf>
    <xf numFmtId="173" fontId="0" fillId="0" borderId="32" xfId="0" applyNumberFormat="1" applyFont="1" applyBorder="1" applyAlignment="1" applyProtection="1">
      <alignment horizontal="right" vertical="center"/>
      <protection/>
    </xf>
    <xf numFmtId="172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74" fontId="7" fillId="0" borderId="47" xfId="0" applyNumberFormat="1" applyFont="1" applyBorder="1" applyAlignment="1" applyProtection="1">
      <alignment horizontal="right" vertical="center"/>
      <protection/>
    </xf>
    <xf numFmtId="174" fontId="7" fillId="0" borderId="31" xfId="0" applyNumberFormat="1" applyFont="1" applyBorder="1" applyAlignment="1" applyProtection="1">
      <alignment horizontal="right" vertical="center"/>
      <protection/>
    </xf>
    <xf numFmtId="173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75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73" fontId="3" fillId="0" borderId="24" xfId="0" applyNumberFormat="1" applyFont="1" applyBorder="1" applyAlignment="1" applyProtection="1">
      <alignment horizontal="right" vertical="center"/>
      <protection/>
    </xf>
    <xf numFmtId="174" fontId="3" fillId="0" borderId="25" xfId="0" applyNumberFormat="1" applyFont="1" applyBorder="1" applyAlignment="1" applyProtection="1">
      <alignment horizontal="right" vertical="center"/>
      <protection/>
    </xf>
    <xf numFmtId="174" fontId="7" fillId="0" borderId="27" xfId="0" applyNumberFormat="1" applyFont="1" applyBorder="1" applyAlignment="1" applyProtection="1">
      <alignment horizontal="right" vertical="center"/>
      <protection/>
    </xf>
    <xf numFmtId="175" fontId="12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75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74" fontId="13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72" fontId="3" fillId="34" borderId="46" xfId="0" applyNumberFormat="1" applyFont="1" applyFill="1" applyBorder="1" applyAlignment="1" applyProtection="1">
      <alignment horizontal="center" vertical="center"/>
      <protection/>
    </xf>
    <xf numFmtId="172" fontId="3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60" xfId="0" applyNumberFormat="1" applyFont="1" applyFill="1" applyBorder="1" applyAlignment="1" applyProtection="1">
      <alignment horizontal="center" vertical="center"/>
      <protection/>
    </xf>
    <xf numFmtId="172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74" fontId="16" fillId="0" borderId="0" xfId="0" applyNumberFormat="1" applyFont="1" applyAlignment="1" applyProtection="1">
      <alignment horizontal="right" vertical="center"/>
      <protection/>
    </xf>
    <xf numFmtId="176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74" fontId="17" fillId="0" borderId="0" xfId="0" applyNumberFormat="1" applyFont="1" applyAlignment="1" applyProtection="1">
      <alignment horizontal="right" vertical="center"/>
      <protection/>
    </xf>
    <xf numFmtId="176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74" fontId="19" fillId="0" borderId="0" xfId="0" applyNumberFormat="1" applyFont="1" applyAlignment="1" applyProtection="1">
      <alignment horizontal="right" vertical="center"/>
      <protection/>
    </xf>
    <xf numFmtId="176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72" fontId="2" fillId="34" borderId="59" xfId="0" applyNumberFormat="1" applyFont="1" applyFill="1" applyBorder="1" applyAlignment="1" applyProtection="1">
      <alignment horizontal="center" vertical="center"/>
      <protection/>
    </xf>
    <xf numFmtId="172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74" fontId="16" fillId="0" borderId="11" xfId="0" applyNumberFormat="1" applyFont="1" applyBorder="1" applyAlignment="1" applyProtection="1">
      <alignment horizontal="right" vertical="center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4" fontId="2" fillId="0" borderId="0" xfId="0" applyNumberFormat="1" applyFont="1" applyAlignment="1" applyProtection="1">
      <alignment horizontal="right" vertical="center"/>
      <protection/>
    </xf>
    <xf numFmtId="177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76" fontId="20" fillId="0" borderId="0" xfId="0" applyNumberFormat="1" applyFont="1" applyAlignment="1" applyProtection="1">
      <alignment horizontal="right" vertical="center"/>
      <protection/>
    </xf>
    <xf numFmtId="174" fontId="20" fillId="0" borderId="0" xfId="0" applyNumberFormat="1" applyFont="1" applyAlignment="1" applyProtection="1">
      <alignment horizontal="right" vertical="center"/>
      <protection/>
    </xf>
    <xf numFmtId="177" fontId="20" fillId="0" borderId="0" xfId="0" applyNumberFormat="1" applyFont="1" applyAlignment="1" applyProtection="1">
      <alignment horizontal="right" vertical="center"/>
      <protection/>
    </xf>
    <xf numFmtId="178" fontId="20" fillId="0" borderId="0" xfId="0" applyNumberFormat="1" applyFont="1" applyAlignment="1" applyProtection="1">
      <alignment horizontal="right" vertical="center"/>
      <protection/>
    </xf>
    <xf numFmtId="173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3" fontId="3" fillId="0" borderId="23" xfId="0" applyNumberFormat="1" applyFont="1" applyBorder="1" applyAlignment="1" applyProtection="1">
      <alignment horizontal="left" vertical="center"/>
      <protection/>
    </xf>
    <xf numFmtId="49" fontId="2" fillId="0" borderId="14" xfId="0" applyNumberFormat="1" applyFont="1" applyBorder="1" applyAlignment="1" applyProtection="1">
      <alignment horizontal="right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49" fontId="2" fillId="0" borderId="28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172" fontId="3" fillId="0" borderId="28" xfId="0" applyNumberFormat="1" applyFont="1" applyBorder="1" applyAlignment="1" applyProtection="1">
      <alignment horizontal="left" vertical="center"/>
      <protection/>
    </xf>
    <xf numFmtId="172" fontId="3" fillId="0" borderId="29" xfId="0" applyNumberFormat="1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O32" sqref="O3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79" t="s">
        <v>466</v>
      </c>
      <c r="F5" s="180"/>
      <c r="G5" s="180"/>
      <c r="H5" s="180"/>
      <c r="I5" s="180"/>
      <c r="J5" s="181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182" t="s">
        <v>3</v>
      </c>
      <c r="F7" s="183"/>
      <c r="G7" s="183"/>
      <c r="H7" s="183"/>
      <c r="I7" s="183"/>
      <c r="J7" s="184"/>
      <c r="K7" s="14"/>
      <c r="L7" s="14"/>
      <c r="M7" s="14"/>
      <c r="N7" s="14"/>
      <c r="O7" s="14" t="s">
        <v>7</v>
      </c>
      <c r="P7" s="24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23" t="s">
        <v>3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9</v>
      </c>
      <c r="C9" s="14"/>
      <c r="D9" s="14"/>
      <c r="E9" s="185" t="s">
        <v>3</v>
      </c>
      <c r="F9" s="186"/>
      <c r="G9" s="186"/>
      <c r="H9" s="186"/>
      <c r="I9" s="186"/>
      <c r="J9" s="187"/>
      <c r="K9" s="14"/>
      <c r="L9" s="14"/>
      <c r="M9" s="14"/>
      <c r="N9" s="14"/>
      <c r="O9" s="14" t="s">
        <v>10</v>
      </c>
      <c r="P9" s="188" t="s">
        <v>17</v>
      </c>
      <c r="Q9" s="189"/>
      <c r="R9" s="190"/>
      <c r="S9" s="18"/>
    </row>
    <row r="10" spans="1:19" ht="17.25" customHeight="1" hidden="1">
      <c r="A10" s="13"/>
      <c r="B10" s="14" t="s">
        <v>11</v>
      </c>
      <c r="C10" s="14"/>
      <c r="D10" s="14"/>
      <c r="E10" s="25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12</v>
      </c>
      <c r="C11" s="14"/>
      <c r="D11" s="14"/>
      <c r="E11" s="25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13</v>
      </c>
      <c r="C12" s="14"/>
      <c r="D12" s="14"/>
      <c r="E12" s="25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14</v>
      </c>
      <c r="P25" s="14" t="s">
        <v>15</v>
      </c>
      <c r="Q25" s="14"/>
      <c r="R25" s="14"/>
      <c r="S25" s="18"/>
    </row>
    <row r="26" spans="1:19" ht="17.25" customHeight="1">
      <c r="A26" s="13"/>
      <c r="B26" s="14" t="s">
        <v>16</v>
      </c>
      <c r="C26" s="14"/>
      <c r="D26" s="14"/>
      <c r="E26" s="15" t="s">
        <v>17</v>
      </c>
      <c r="F26" s="27"/>
      <c r="G26" s="27"/>
      <c r="H26" s="27"/>
      <c r="I26" s="27"/>
      <c r="J26" s="17"/>
      <c r="K26" s="14"/>
      <c r="L26" s="14"/>
      <c r="M26" s="14"/>
      <c r="N26" s="14"/>
      <c r="O26" s="28" t="s">
        <v>465</v>
      </c>
      <c r="P26" s="29"/>
      <c r="Q26" s="30"/>
      <c r="R26" s="31"/>
      <c r="S26" s="18"/>
    </row>
    <row r="27" spans="1:19" ht="17.25" customHeight="1">
      <c r="A27" s="13"/>
      <c r="B27" s="14" t="s">
        <v>18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19</v>
      </c>
      <c r="C28" s="14"/>
      <c r="D28" s="14"/>
      <c r="E28" s="24"/>
      <c r="F28" s="14"/>
      <c r="G28" s="14"/>
      <c r="H28" s="14"/>
      <c r="I28" s="14"/>
      <c r="J28" s="20"/>
      <c r="K28" s="14"/>
      <c r="L28" s="14"/>
      <c r="M28" s="14"/>
      <c r="N28" s="14"/>
      <c r="O28" s="175"/>
      <c r="P28" s="191"/>
      <c r="Q28" s="192"/>
      <c r="R28" s="193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5" t="s">
        <v>22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467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23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24</v>
      </c>
      <c r="B34" s="49"/>
      <c r="C34" s="49"/>
      <c r="D34" s="50"/>
      <c r="E34" s="51" t="s">
        <v>25</v>
      </c>
      <c r="F34" s="50"/>
      <c r="G34" s="51" t="s">
        <v>26</v>
      </c>
      <c r="H34" s="49"/>
      <c r="I34" s="50"/>
      <c r="J34" s="51" t="s">
        <v>27</v>
      </c>
      <c r="K34" s="49"/>
      <c r="L34" s="51" t="s">
        <v>28</v>
      </c>
      <c r="M34" s="49"/>
      <c r="N34" s="49"/>
      <c r="O34" s="50"/>
      <c r="P34" s="51" t="s">
        <v>29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30</v>
      </c>
      <c r="F36" s="45"/>
      <c r="G36" s="45"/>
      <c r="H36" s="45"/>
      <c r="I36" s="45"/>
      <c r="J36" s="62" t="s">
        <v>31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32</v>
      </c>
      <c r="B37" s="64"/>
      <c r="C37" s="65" t="s">
        <v>33</v>
      </c>
      <c r="D37" s="66"/>
      <c r="E37" s="66"/>
      <c r="F37" s="67"/>
      <c r="G37" s="63" t="s">
        <v>34</v>
      </c>
      <c r="H37" s="68"/>
      <c r="I37" s="65" t="s">
        <v>35</v>
      </c>
      <c r="J37" s="66"/>
      <c r="K37" s="66"/>
      <c r="L37" s="63" t="s">
        <v>36</v>
      </c>
      <c r="M37" s="68"/>
      <c r="N37" s="65" t="s">
        <v>37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38</v>
      </c>
      <c r="C38" s="17"/>
      <c r="D38" s="71" t="s">
        <v>39</v>
      </c>
      <c r="E38" s="72">
        <f>SUMIF(Rozpocet!O5:O138,8,Rozpocet!I5:I138)</f>
        <v>0</v>
      </c>
      <c r="F38" s="73"/>
      <c r="G38" s="69">
        <v>8</v>
      </c>
      <c r="H38" s="74" t="s">
        <v>40</v>
      </c>
      <c r="I38" s="31"/>
      <c r="J38" s="75">
        <v>0</v>
      </c>
      <c r="K38" s="76"/>
      <c r="L38" s="69">
        <v>13</v>
      </c>
      <c r="M38" s="29" t="s">
        <v>41</v>
      </c>
      <c r="N38" s="37"/>
      <c r="O38" s="37"/>
      <c r="P38" s="77">
        <f>M48</f>
        <v>20</v>
      </c>
      <c r="Q38" s="78" t="s">
        <v>42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43</v>
      </c>
      <c r="E39" s="72">
        <f>SUMIF(Rozpocet!O10:O138,4,Rozpocet!I10:I138)</f>
        <v>0</v>
      </c>
      <c r="F39" s="73"/>
      <c r="G39" s="69">
        <v>9</v>
      </c>
      <c r="H39" s="14" t="s">
        <v>44</v>
      </c>
      <c r="I39" s="71"/>
      <c r="J39" s="75">
        <v>0</v>
      </c>
      <c r="K39" s="76"/>
      <c r="L39" s="69">
        <v>14</v>
      </c>
      <c r="M39" s="29" t="s">
        <v>45</v>
      </c>
      <c r="N39" s="37"/>
      <c r="O39" s="37"/>
      <c r="P39" s="77">
        <f>M48</f>
        <v>20</v>
      </c>
      <c r="Q39" s="78" t="s">
        <v>42</v>
      </c>
      <c r="R39" s="72">
        <v>0</v>
      </c>
      <c r="S39" s="73"/>
    </row>
    <row r="40" spans="1:19" ht="20.25" customHeight="1">
      <c r="A40" s="69">
        <v>3</v>
      </c>
      <c r="B40" s="70" t="s">
        <v>46</v>
      </c>
      <c r="C40" s="17"/>
      <c r="D40" s="71" t="s">
        <v>39</v>
      </c>
      <c r="E40" s="72">
        <f>SUMIF(Rozpocet!O11:O138,32,Rozpocet!I11:I138)</f>
        <v>0</v>
      </c>
      <c r="F40" s="73"/>
      <c r="G40" s="69">
        <v>10</v>
      </c>
      <c r="H40" s="74" t="s">
        <v>47</v>
      </c>
      <c r="I40" s="31"/>
      <c r="J40" s="75">
        <v>0</v>
      </c>
      <c r="K40" s="76"/>
      <c r="L40" s="69">
        <v>15</v>
      </c>
      <c r="M40" s="29" t="s">
        <v>48</v>
      </c>
      <c r="N40" s="37"/>
      <c r="O40" s="37"/>
      <c r="P40" s="77">
        <f>M48</f>
        <v>20</v>
      </c>
      <c r="Q40" s="78" t="s">
        <v>42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43</v>
      </c>
      <c r="E41" s="72">
        <f>SUMIF(Rozpocet!O12:O138,16,Rozpocet!I12:I138)+SUMIF(Rozpocet!O12:O138,128,Rozpocet!I12:I138)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49</v>
      </c>
      <c r="N41" s="37"/>
      <c r="O41" s="37"/>
      <c r="P41" s="77">
        <f>M48</f>
        <v>20</v>
      </c>
      <c r="Q41" s="78" t="s">
        <v>42</v>
      </c>
      <c r="R41" s="72">
        <v>0</v>
      </c>
      <c r="S41" s="73"/>
    </row>
    <row r="42" spans="1:19" ht="20.25" customHeight="1">
      <c r="A42" s="69">
        <v>5</v>
      </c>
      <c r="B42" s="70" t="s">
        <v>50</v>
      </c>
      <c r="C42" s="17"/>
      <c r="D42" s="71" t="s">
        <v>39</v>
      </c>
      <c r="E42" s="72">
        <f>SUMIF(Rozpocet!O13:O138,256,Rozpocet!I13:I138)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51</v>
      </c>
      <c r="N42" s="37"/>
      <c r="O42" s="37"/>
      <c r="P42" s="77">
        <f>M48</f>
        <v>20</v>
      </c>
      <c r="Q42" s="78" t="s">
        <v>42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43</v>
      </c>
      <c r="E43" s="72">
        <f>SUMIF(Rozpocet!O14:O138,64,Rozpocet!I14:I138)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52</v>
      </c>
      <c r="N43" s="37"/>
      <c r="O43" s="37"/>
      <c r="P43" s="37"/>
      <c r="Q43" s="37"/>
      <c r="R43" s="72">
        <f>SUMIF(Rozpocet!O14:O138,1024,Rozpocet!I14:I138)</f>
        <v>0</v>
      </c>
      <c r="S43" s="73"/>
    </row>
    <row r="44" spans="1:19" ht="20.25" customHeight="1">
      <c r="A44" s="69">
        <v>7</v>
      </c>
      <c r="B44" s="82" t="s">
        <v>53</v>
      </c>
      <c r="C44" s="37"/>
      <c r="D44" s="31"/>
      <c r="E44" s="83">
        <f>SUM(E38:E43)</f>
        <v>0</v>
      </c>
      <c r="F44" s="47"/>
      <c r="G44" s="69">
        <v>12</v>
      </c>
      <c r="H44" s="82" t="s">
        <v>54</v>
      </c>
      <c r="I44" s="31"/>
      <c r="J44" s="84">
        <f>SUM(J38:J41)</f>
        <v>0</v>
      </c>
      <c r="K44" s="85"/>
      <c r="L44" s="69">
        <v>19</v>
      </c>
      <c r="M44" s="82" t="s">
        <v>55</v>
      </c>
      <c r="N44" s="37"/>
      <c r="O44" s="37"/>
      <c r="P44" s="37"/>
      <c r="Q44" s="73"/>
      <c r="R44" s="83">
        <f>SUM(R38:R43)</f>
        <v>0</v>
      </c>
      <c r="S44" s="47"/>
    </row>
    <row r="45" spans="1:19" ht="20.25" customHeight="1">
      <c r="A45" s="86">
        <v>20</v>
      </c>
      <c r="B45" s="87" t="s">
        <v>56</v>
      </c>
      <c r="C45" s="88"/>
      <c r="D45" s="89"/>
      <c r="E45" s="90">
        <f>SUMIF(Rozpocet!O14:O138,512,Rozpocet!I14:I138)</f>
        <v>0</v>
      </c>
      <c r="F45" s="43"/>
      <c r="G45" s="86">
        <v>21</v>
      </c>
      <c r="H45" s="87" t="s">
        <v>57</v>
      </c>
      <c r="I45" s="89"/>
      <c r="J45" s="91">
        <v>0</v>
      </c>
      <c r="K45" s="92">
        <f>M48</f>
        <v>20</v>
      </c>
      <c r="L45" s="86">
        <v>22</v>
      </c>
      <c r="M45" s="87" t="s">
        <v>58</v>
      </c>
      <c r="N45" s="88"/>
      <c r="O45" s="42"/>
      <c r="P45" s="42"/>
      <c r="Q45" s="42"/>
      <c r="R45" s="90">
        <f>SUMIF(Rozpocet!O14:O138,"&lt;4",Rozpocet!I14:I138)+SUMIF(Rozpocet!O14:O138,"&gt;1024",Rozpocet!I14:I138)</f>
        <v>0</v>
      </c>
      <c r="S45" s="43"/>
    </row>
    <row r="46" spans="1:19" ht="20.25" customHeight="1">
      <c r="A46" s="93" t="s">
        <v>18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3" t="s">
        <v>59</v>
      </c>
      <c r="M46" s="50"/>
      <c r="N46" s="65" t="s">
        <v>60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9">
        <v>23</v>
      </c>
      <c r="M47" s="74" t="s">
        <v>61</v>
      </c>
      <c r="N47" s="37"/>
      <c r="O47" s="37"/>
      <c r="P47" s="37"/>
      <c r="Q47" s="73"/>
      <c r="R47" s="83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62</v>
      </c>
      <c r="B48" s="33"/>
      <c r="C48" s="33"/>
      <c r="D48" s="33"/>
      <c r="E48" s="33"/>
      <c r="F48" s="34"/>
      <c r="G48" s="99" t="s">
        <v>63</v>
      </c>
      <c r="H48" s="33"/>
      <c r="I48" s="33"/>
      <c r="J48" s="33"/>
      <c r="K48" s="33"/>
      <c r="L48" s="69">
        <v>24</v>
      </c>
      <c r="M48" s="100">
        <v>20</v>
      </c>
      <c r="N48" s="31" t="s">
        <v>42</v>
      </c>
      <c r="O48" s="101">
        <f>R47-O49</f>
        <v>0</v>
      </c>
      <c r="P48" s="33" t="s">
        <v>64</v>
      </c>
      <c r="Q48" s="33"/>
      <c r="R48" s="102">
        <f>ROUND(O48*M48/100,2)</f>
        <v>0</v>
      </c>
      <c r="S48" s="103">
        <f>O48*M48/100</f>
        <v>0</v>
      </c>
    </row>
    <row r="49" spans="1:19" ht="20.25" customHeight="1">
      <c r="A49" s="104" t="s">
        <v>16</v>
      </c>
      <c r="B49" s="27"/>
      <c r="C49" s="27"/>
      <c r="D49" s="27"/>
      <c r="E49" s="27"/>
      <c r="F49" s="17"/>
      <c r="G49" s="105"/>
      <c r="H49" s="27"/>
      <c r="I49" s="27"/>
      <c r="J49" s="27"/>
      <c r="K49" s="27"/>
      <c r="L49" s="69">
        <v>25</v>
      </c>
      <c r="M49" s="100">
        <v>20</v>
      </c>
      <c r="N49" s="31" t="s">
        <v>42</v>
      </c>
      <c r="O49" s="101">
        <f>ROUND(SUMIF(Rozpocet!N14:N138,M49,Rozpocet!I14:I138)+SUMIF(P38:P42,M49,R38:R42)+IF(K45=M49,J45,0),2)</f>
        <v>0</v>
      </c>
      <c r="P49" s="37" t="s">
        <v>64</v>
      </c>
      <c r="Q49" s="37"/>
      <c r="R49" s="72">
        <f>ROUND(O49*M49/100,2)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7" t="s">
        <v>65</v>
      </c>
      <c r="N50" s="88"/>
      <c r="O50" s="88"/>
      <c r="P50" s="88"/>
      <c r="Q50" s="42"/>
      <c r="R50" s="108">
        <f>R47+R48+R49</f>
        <v>0</v>
      </c>
      <c r="S50" s="109"/>
    </row>
    <row r="51" spans="1:19" ht="20.25" customHeight="1">
      <c r="A51" s="98" t="s">
        <v>66</v>
      </c>
      <c r="B51" s="33"/>
      <c r="C51" s="33"/>
      <c r="D51" s="33"/>
      <c r="E51" s="178"/>
      <c r="F51" s="34"/>
      <c r="G51" s="99" t="s">
        <v>63</v>
      </c>
      <c r="H51" s="33"/>
      <c r="I51" s="33"/>
      <c r="J51" s="33"/>
      <c r="K51" s="33"/>
      <c r="L51" s="63" t="s">
        <v>67</v>
      </c>
      <c r="M51" s="50"/>
      <c r="N51" s="65" t="s">
        <v>68</v>
      </c>
      <c r="O51" s="49"/>
      <c r="P51" s="49"/>
      <c r="Q51" s="49"/>
      <c r="R51" s="110"/>
      <c r="S51" s="52"/>
    </row>
    <row r="52" spans="1:19" ht="20.25" customHeight="1">
      <c r="A52" s="104" t="s">
        <v>19</v>
      </c>
      <c r="B52" s="27"/>
      <c r="C52" s="27"/>
      <c r="D52" s="27"/>
      <c r="E52" s="27"/>
      <c r="F52" s="17"/>
      <c r="G52" s="105"/>
      <c r="H52" s="27"/>
      <c r="I52" s="27"/>
      <c r="J52" s="27"/>
      <c r="K52" s="27"/>
      <c r="L52" s="69">
        <v>27</v>
      </c>
      <c r="M52" s="74" t="s">
        <v>69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9">
        <v>28</v>
      </c>
      <c r="M53" s="74" t="s">
        <v>70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1" t="s">
        <v>62</v>
      </c>
      <c r="B54" s="42"/>
      <c r="C54" s="42"/>
      <c r="D54" s="42"/>
      <c r="E54" s="176"/>
      <c r="F54" s="112"/>
      <c r="G54" s="113" t="s">
        <v>63</v>
      </c>
      <c r="H54" s="42"/>
      <c r="I54" s="42"/>
      <c r="J54" s="42"/>
      <c r="K54" s="42"/>
      <c r="L54" s="86">
        <v>29</v>
      </c>
      <c r="M54" s="87" t="s">
        <v>71</v>
      </c>
      <c r="N54" s="88"/>
      <c r="O54" s="88"/>
      <c r="P54" s="88"/>
      <c r="Q54" s="89"/>
      <c r="R54" s="56">
        <v>0</v>
      </c>
      <c r="S54" s="114"/>
    </row>
  </sheetData>
  <sheetProtection/>
  <mergeCells count="5">
    <mergeCell ref="E5:J5"/>
    <mergeCell ref="E7:J7"/>
    <mergeCell ref="E9:J9"/>
    <mergeCell ref="P9:R9"/>
    <mergeCell ref="P28:R28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5" t="s">
        <v>72</v>
      </c>
      <c r="B1" s="116"/>
      <c r="C1" s="116"/>
      <c r="D1" s="116"/>
      <c r="E1" s="116"/>
    </row>
    <row r="2" spans="1:5" ht="12" customHeight="1">
      <c r="A2" s="117" t="s">
        <v>73</v>
      </c>
      <c r="B2" s="118" t="str">
        <f>'Krycí list'!E5</f>
        <v>Zateplenie budovy Obecného úradu Baškovce</v>
      </c>
      <c r="C2" s="119"/>
      <c r="D2" s="119"/>
      <c r="E2" s="119"/>
    </row>
    <row r="3" spans="1:5" ht="12" customHeight="1">
      <c r="A3" s="117" t="s">
        <v>74</v>
      </c>
      <c r="B3" s="118" t="str">
        <f>'Krycí list'!E7</f>
        <v> </v>
      </c>
      <c r="C3" s="120"/>
      <c r="D3" s="118"/>
      <c r="E3" s="121"/>
    </row>
    <row r="4" spans="1:5" ht="12" customHeight="1">
      <c r="A4" s="117" t="s">
        <v>75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76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77</v>
      </c>
      <c r="B7" s="118" t="str">
        <f>'Krycí list'!E26</f>
        <v>Obec Baškovce</v>
      </c>
      <c r="C7" s="120"/>
      <c r="D7" s="118"/>
      <c r="E7" s="121"/>
    </row>
    <row r="8" spans="1:5" ht="12" customHeight="1">
      <c r="A8" s="118" t="s">
        <v>78</v>
      </c>
      <c r="B8" s="118">
        <f>'Krycí list'!E28</f>
        <v>0</v>
      </c>
      <c r="C8" s="120"/>
      <c r="D8" s="118"/>
      <c r="E8" s="121"/>
    </row>
    <row r="9" spans="1:5" ht="12" customHeight="1">
      <c r="A9" s="118" t="s">
        <v>79</v>
      </c>
      <c r="B9" s="177" t="str">
        <f>'Krycí list'!O31</f>
        <v>12.3.2018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80</v>
      </c>
      <c r="B11" s="123" t="s">
        <v>81</v>
      </c>
      <c r="C11" s="124" t="s">
        <v>82</v>
      </c>
      <c r="D11" s="125" t="s">
        <v>83</v>
      </c>
      <c r="E11" s="124" t="s">
        <v>84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0"/>
      <c r="C13" s="130"/>
      <c r="D13" s="130"/>
      <c r="E13" s="130"/>
    </row>
    <row r="14" spans="1:5" s="131" customFormat="1" ht="12.75" customHeight="1">
      <c r="A14" s="132" t="str">
        <f>Rozpocet!D14</f>
        <v>HSV</v>
      </c>
      <c r="B14" s="133" t="str">
        <f>Rozpocet!E14</f>
        <v>Práce a dodávky HSV</v>
      </c>
      <c r="C14" s="134">
        <f>Rozpocet!I14</f>
        <v>0</v>
      </c>
      <c r="D14" s="135">
        <f>Rozpocet!K14</f>
        <v>65.1812845442032</v>
      </c>
      <c r="E14" s="135">
        <f>Rozpocet!M14</f>
        <v>20.451787000000003</v>
      </c>
    </row>
    <row r="15" spans="1:5" s="131" customFormat="1" ht="12.75" customHeight="1">
      <c r="A15" s="136" t="str">
        <f>Rozpocet!D15</f>
        <v>1</v>
      </c>
      <c r="B15" s="137" t="str">
        <f>Rozpocet!E15</f>
        <v>Zemné práce</v>
      </c>
      <c r="C15" s="138">
        <f>Rozpocet!I15</f>
        <v>0</v>
      </c>
      <c r="D15" s="139">
        <f>Rozpocet!K15</f>
        <v>0.018922896</v>
      </c>
      <c r="E15" s="139">
        <f>Rozpocet!M15</f>
        <v>0</v>
      </c>
    </row>
    <row r="16" spans="1:5" s="131" customFormat="1" ht="12.75" customHeight="1">
      <c r="A16" s="136" t="str">
        <f>Rozpocet!D22</f>
        <v>2</v>
      </c>
      <c r="B16" s="137" t="str">
        <f>Rozpocet!E22</f>
        <v>Zakladanie</v>
      </c>
      <c r="C16" s="138">
        <f>Rozpocet!I22</f>
        <v>0</v>
      </c>
      <c r="D16" s="139">
        <f>Rozpocet!K22</f>
        <v>38.141348751712</v>
      </c>
      <c r="E16" s="139">
        <f>Rozpocet!M22</f>
        <v>0</v>
      </c>
    </row>
    <row r="17" spans="1:5" s="131" customFormat="1" ht="12.75" customHeight="1">
      <c r="A17" s="136" t="str">
        <f>Rozpocet!D28</f>
        <v>3</v>
      </c>
      <c r="B17" s="137" t="str">
        <f>Rozpocet!E28</f>
        <v>Zvislé a kompletné konštrukcie</v>
      </c>
      <c r="C17" s="138">
        <f>Rozpocet!I28</f>
        <v>0</v>
      </c>
      <c r="D17" s="139">
        <f>Rozpocet!K28</f>
        <v>2.7613578</v>
      </c>
      <c r="E17" s="139">
        <f>Rozpocet!M28</f>
        <v>0</v>
      </c>
    </row>
    <row r="18" spans="1:5" s="131" customFormat="1" ht="12.75" customHeight="1">
      <c r="A18" s="136" t="str">
        <f>Rozpocet!D30</f>
        <v>5</v>
      </c>
      <c r="B18" s="137" t="str">
        <f>Rozpocet!E30</f>
        <v>Komunikácie</v>
      </c>
      <c r="C18" s="138">
        <f>Rozpocet!I30</f>
        <v>0</v>
      </c>
      <c r="D18" s="139">
        <f>Rozpocet!K30</f>
        <v>6.61015743862</v>
      </c>
      <c r="E18" s="139">
        <f>Rozpocet!M30</f>
        <v>0</v>
      </c>
    </row>
    <row r="19" spans="1:5" s="131" customFormat="1" ht="12.75" customHeight="1">
      <c r="A19" s="136" t="str">
        <f>Rozpocet!D32</f>
        <v>6</v>
      </c>
      <c r="B19" s="137" t="str">
        <f>Rozpocet!E32</f>
        <v>Úpravy povrchov, podlahy, osadenie</v>
      </c>
      <c r="C19" s="138">
        <f>Rozpocet!I32</f>
        <v>0</v>
      </c>
      <c r="D19" s="139">
        <f>Rozpocet!K32</f>
        <v>8.928985082</v>
      </c>
      <c r="E19" s="139">
        <f>Rozpocet!M32</f>
        <v>0</v>
      </c>
    </row>
    <row r="20" spans="1:5" s="131" customFormat="1" ht="12.75" customHeight="1">
      <c r="A20" s="136" t="str">
        <f>Rozpocet!D44</f>
        <v>9</v>
      </c>
      <c r="B20" s="137" t="str">
        <f>Rozpocet!E44</f>
        <v>Ostatné konštrukcie a práce-búranie</v>
      </c>
      <c r="C20" s="138">
        <f>Rozpocet!I44</f>
        <v>0</v>
      </c>
      <c r="D20" s="139">
        <f>Rozpocet!K44</f>
        <v>8.720512575871199</v>
      </c>
      <c r="E20" s="139">
        <f>Rozpocet!M44</f>
        <v>20.451787000000003</v>
      </c>
    </row>
    <row r="21" spans="1:5" s="131" customFormat="1" ht="12.75" customHeight="1">
      <c r="A21" s="136" t="str">
        <f>Rozpocet!D66</f>
        <v>99</v>
      </c>
      <c r="B21" s="137" t="str">
        <f>Rozpocet!E66</f>
        <v>Presun hmôt HSV</v>
      </c>
      <c r="C21" s="138">
        <f>Rozpocet!I66</f>
        <v>0</v>
      </c>
      <c r="D21" s="139">
        <f>Rozpocet!K66</f>
        <v>0</v>
      </c>
      <c r="E21" s="139">
        <f>Rozpocet!M66</f>
        <v>0</v>
      </c>
    </row>
    <row r="22" spans="1:5" s="131" customFormat="1" ht="12.75" customHeight="1">
      <c r="A22" s="132" t="str">
        <f>Rozpocet!D68</f>
        <v>PSV</v>
      </c>
      <c r="B22" s="133" t="str">
        <f>Rozpocet!E68</f>
        <v>Práce a dodávky PSV</v>
      </c>
      <c r="C22" s="134">
        <f>Rozpocet!I68</f>
        <v>0</v>
      </c>
      <c r="D22" s="135">
        <f>Rozpocet!K68</f>
        <v>18.947258494978</v>
      </c>
      <c r="E22" s="135">
        <f>Rozpocet!M68</f>
        <v>12.623806850000001</v>
      </c>
    </row>
    <row r="23" spans="1:5" s="131" customFormat="1" ht="12.75" customHeight="1">
      <c r="A23" s="136" t="str">
        <f>Rozpocet!D69</f>
        <v>713</v>
      </c>
      <c r="B23" s="137" t="str">
        <f>Rozpocet!E69</f>
        <v>Izolácie tepelné</v>
      </c>
      <c r="C23" s="138">
        <f>Rozpocet!I69</f>
        <v>0</v>
      </c>
      <c r="D23" s="139">
        <f>Rozpocet!K69</f>
        <v>1.462727329536</v>
      </c>
      <c r="E23" s="139">
        <f>Rozpocet!M69</f>
        <v>0</v>
      </c>
    </row>
    <row r="24" spans="1:5" s="131" customFormat="1" ht="12.75" customHeight="1">
      <c r="A24" s="136" t="str">
        <f>Rozpocet!D74</f>
        <v>761</v>
      </c>
      <c r="B24" s="137" t="str">
        <f>Rozpocet!E74</f>
        <v>Konštrukcie sklobetónové</v>
      </c>
      <c r="C24" s="138">
        <f>Rozpocet!I74</f>
        <v>0</v>
      </c>
      <c r="D24" s="139">
        <f>Rozpocet!K74</f>
        <v>0.0474076144</v>
      </c>
      <c r="E24" s="139">
        <f>Rozpocet!M74</f>
        <v>0</v>
      </c>
    </row>
    <row r="25" spans="1:5" s="131" customFormat="1" ht="12.75" customHeight="1">
      <c r="A25" s="136" t="str">
        <f>Rozpocet!D77</f>
        <v>762</v>
      </c>
      <c r="B25" s="137" t="str">
        <f>Rozpocet!E77</f>
        <v>Konštrukcie tesárske</v>
      </c>
      <c r="C25" s="138">
        <f>Rozpocet!I77</f>
        <v>0</v>
      </c>
      <c r="D25" s="139">
        <f>Rozpocet!K77</f>
        <v>1.2608912203540001</v>
      </c>
      <c r="E25" s="139">
        <f>Rozpocet!M77</f>
        <v>0</v>
      </c>
    </row>
    <row r="26" spans="1:5" s="131" customFormat="1" ht="12.75" customHeight="1">
      <c r="A26" s="136" t="str">
        <f>Rozpocet!D83</f>
        <v>764</v>
      </c>
      <c r="B26" s="137" t="str">
        <f>Rozpocet!E83</f>
        <v>Konštrukcie klampiarske</v>
      </c>
      <c r="C26" s="138">
        <f>Rozpocet!I83</f>
        <v>0</v>
      </c>
      <c r="D26" s="139">
        <f>Rozpocet!K83</f>
        <v>7.456376891600001</v>
      </c>
      <c r="E26" s="139">
        <f>Rozpocet!M83</f>
        <v>1.16908185</v>
      </c>
    </row>
    <row r="27" spans="1:5" s="131" customFormat="1" ht="12.75" customHeight="1">
      <c r="A27" s="136" t="str">
        <f>Rozpocet!D103</f>
        <v>765</v>
      </c>
      <c r="B27" s="137" t="str">
        <f>Rozpocet!E103</f>
        <v>Konštrukcie - krytiny tvrdé</v>
      </c>
      <c r="C27" s="138">
        <f>Rozpocet!I103</f>
        <v>0</v>
      </c>
      <c r="D27" s="139">
        <f>Rozpocet!K103</f>
        <v>0</v>
      </c>
      <c r="E27" s="139">
        <f>Rozpocet!M103</f>
        <v>11.133725000000002</v>
      </c>
    </row>
    <row r="28" spans="1:5" s="131" customFormat="1" ht="12.75" customHeight="1">
      <c r="A28" s="136" t="str">
        <f>Rozpocet!D106</f>
        <v>766</v>
      </c>
      <c r="B28" s="137" t="str">
        <f>Rozpocet!E106</f>
        <v>Konštrukcie stolárske</v>
      </c>
      <c r="C28" s="138">
        <f>Rozpocet!I106</f>
        <v>0</v>
      </c>
      <c r="D28" s="139">
        <f>Rozpocet!K106</f>
        <v>0.9033872159999998</v>
      </c>
      <c r="E28" s="139">
        <f>Rozpocet!M106</f>
        <v>0</v>
      </c>
    </row>
    <row r="29" spans="1:5" s="131" customFormat="1" ht="12.75" customHeight="1">
      <c r="A29" s="136" t="str">
        <f>Rozpocet!D121</f>
        <v>767</v>
      </c>
      <c r="B29" s="137" t="str">
        <f>Rozpocet!E121</f>
        <v>Konštrukcie doplnkové kovové</v>
      </c>
      <c r="C29" s="138">
        <f>Rozpocet!I121</f>
        <v>0</v>
      </c>
      <c r="D29" s="139">
        <f>Rozpocet!K121</f>
        <v>4.231873973088001</v>
      </c>
      <c r="E29" s="139">
        <f>Rozpocet!M121</f>
        <v>0.321</v>
      </c>
    </row>
    <row r="30" spans="1:5" s="131" customFormat="1" ht="12.75" customHeight="1">
      <c r="A30" s="136" t="str">
        <f>Rozpocet!D128</f>
        <v>771</v>
      </c>
      <c r="B30" s="137" t="str">
        <f>Rozpocet!E128</f>
        <v>Podlahy z dlaždíc</v>
      </c>
      <c r="C30" s="138">
        <f>Rozpocet!I128</f>
        <v>0</v>
      </c>
      <c r="D30" s="139">
        <f>Rozpocet!K128</f>
        <v>3.57850413</v>
      </c>
      <c r="E30" s="139">
        <f>Rozpocet!M128</f>
        <v>0</v>
      </c>
    </row>
    <row r="31" spans="1:5" s="131" customFormat="1" ht="12.75" customHeight="1">
      <c r="A31" s="136" t="str">
        <f>Rozpocet!D132</f>
        <v>783</v>
      </c>
      <c r="B31" s="137" t="str">
        <f>Rozpocet!E132</f>
        <v>Dokončovacie práce - nátery</v>
      </c>
      <c r="C31" s="138">
        <f>Rozpocet!I132</f>
        <v>0</v>
      </c>
      <c r="D31" s="139">
        <f>Rozpocet!K132</f>
        <v>0.00609012</v>
      </c>
      <c r="E31" s="139">
        <f>Rozpocet!M132</f>
        <v>0</v>
      </c>
    </row>
    <row r="32" spans="1:5" s="131" customFormat="1" ht="12.75" customHeight="1">
      <c r="A32" s="132" t="str">
        <f>Rozpocet!D134</f>
        <v>M</v>
      </c>
      <c r="B32" s="133" t="str">
        <f>Rozpocet!E134</f>
        <v>Práce a dodávky M</v>
      </c>
      <c r="C32" s="134">
        <f>Rozpocet!I134</f>
        <v>0</v>
      </c>
      <c r="D32" s="135">
        <f>Rozpocet!K134</f>
        <v>0</v>
      </c>
      <c r="E32" s="135">
        <f>Rozpocet!M134</f>
        <v>0</v>
      </c>
    </row>
    <row r="33" spans="1:5" s="131" customFormat="1" ht="12.75" customHeight="1">
      <c r="A33" s="136" t="str">
        <f>Rozpocet!D135</f>
        <v>21-M</v>
      </c>
      <c r="B33" s="137" t="str">
        <f>Rozpocet!E135</f>
        <v>Elektromontáže</v>
      </c>
      <c r="C33" s="138">
        <f>Rozpocet!I135</f>
        <v>0</v>
      </c>
      <c r="D33" s="139">
        <f>Rozpocet!K135</f>
        <v>0</v>
      </c>
      <c r="E33" s="139">
        <f>Rozpocet!M135</f>
        <v>0</v>
      </c>
    </row>
    <row r="34" spans="2:5" s="140" customFormat="1" ht="12.75" customHeight="1">
      <c r="B34" s="141" t="s">
        <v>85</v>
      </c>
      <c r="C34" s="142">
        <f>Rozpocet!I138</f>
        <v>0</v>
      </c>
      <c r="D34" s="143">
        <f>Rozpocet!K138</f>
        <v>84.1285430391812</v>
      </c>
      <c r="E34" s="143">
        <f>Rozpocet!M138</f>
        <v>33.075593850000004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V127" sqref="V127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5" t="s">
        <v>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  <c r="P1" s="145"/>
      <c r="Q1" s="144"/>
      <c r="R1" s="144"/>
      <c r="S1" s="144"/>
      <c r="T1" s="144"/>
    </row>
    <row r="2" spans="1:20" ht="11.25" customHeight="1">
      <c r="A2" s="117" t="s">
        <v>73</v>
      </c>
      <c r="B2" s="118"/>
      <c r="C2" s="118" t="str">
        <f>'Krycí list'!E5</f>
        <v>Zateplenie budovy Obecného úradu Baškovce</v>
      </c>
      <c r="D2" s="118"/>
      <c r="E2" s="118"/>
      <c r="F2" s="118"/>
      <c r="G2" s="118"/>
      <c r="H2" s="118"/>
      <c r="I2" s="118"/>
      <c r="J2" s="118"/>
      <c r="K2" s="118"/>
      <c r="L2" s="144"/>
      <c r="M2" s="144"/>
      <c r="N2" s="144"/>
      <c r="O2" s="145"/>
      <c r="P2" s="145"/>
      <c r="Q2" s="144"/>
      <c r="R2" s="144"/>
      <c r="S2" s="144"/>
      <c r="T2" s="144"/>
    </row>
    <row r="3" spans="1:20" ht="11.25" customHeight="1">
      <c r="A3" s="117" t="s">
        <v>74</v>
      </c>
      <c r="B3" s="118"/>
      <c r="C3" s="118" t="str">
        <f>'Krycí list'!E7</f>
        <v> </v>
      </c>
      <c r="D3" s="118"/>
      <c r="E3" s="118"/>
      <c r="F3" s="118"/>
      <c r="G3" s="118"/>
      <c r="H3" s="118"/>
      <c r="I3" s="118"/>
      <c r="J3" s="118"/>
      <c r="K3" s="118"/>
      <c r="L3" s="144"/>
      <c r="M3" s="144"/>
      <c r="N3" s="144"/>
      <c r="O3" s="145"/>
      <c r="P3" s="145"/>
      <c r="Q3" s="144"/>
      <c r="R3" s="144"/>
      <c r="S3" s="144"/>
      <c r="T3" s="144"/>
    </row>
    <row r="4" spans="1:20" ht="11.25" customHeight="1">
      <c r="A4" s="117" t="s">
        <v>75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44"/>
      <c r="M4" s="144"/>
      <c r="N4" s="144"/>
      <c r="O4" s="145"/>
      <c r="P4" s="145"/>
      <c r="Q4" s="144"/>
      <c r="R4" s="144"/>
      <c r="S4" s="144"/>
      <c r="T4" s="144"/>
    </row>
    <row r="5" spans="1:20" ht="11.25" customHeight="1">
      <c r="A5" s="118" t="s">
        <v>87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44"/>
      <c r="M5" s="144"/>
      <c r="N5" s="144"/>
      <c r="O5" s="145"/>
      <c r="P5" s="145"/>
      <c r="Q5" s="144"/>
      <c r="R5" s="144"/>
      <c r="S5" s="144"/>
      <c r="T5" s="144"/>
    </row>
    <row r="6" spans="1:20" ht="5.2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44"/>
      <c r="M6" s="144"/>
      <c r="N6" s="144"/>
      <c r="O6" s="145"/>
      <c r="P6" s="145"/>
      <c r="Q6" s="144"/>
      <c r="R6" s="144"/>
      <c r="S6" s="144"/>
      <c r="T6" s="144"/>
    </row>
    <row r="7" spans="1:20" ht="11.25" customHeight="1">
      <c r="A7" s="118" t="s">
        <v>77</v>
      </c>
      <c r="B7" s="118"/>
      <c r="C7" s="118" t="str">
        <f>'Krycí list'!E26</f>
        <v>Obec Baškovce</v>
      </c>
      <c r="D7" s="118"/>
      <c r="E7" s="118"/>
      <c r="F7" s="118"/>
      <c r="G7" s="118"/>
      <c r="H7" s="118"/>
      <c r="I7" s="118"/>
      <c r="J7" s="118"/>
      <c r="K7" s="118"/>
      <c r="L7" s="144"/>
      <c r="M7" s="144"/>
      <c r="N7" s="144"/>
      <c r="O7" s="145"/>
      <c r="P7" s="145"/>
      <c r="Q7" s="144"/>
      <c r="R7" s="144"/>
      <c r="S7" s="144"/>
      <c r="T7" s="144"/>
    </row>
    <row r="8" spans="1:20" ht="11.25" customHeight="1">
      <c r="A8" s="118" t="s">
        <v>78</v>
      </c>
      <c r="B8" s="118"/>
      <c r="C8" s="118">
        <f>'Krycí list'!E28</f>
        <v>0</v>
      </c>
      <c r="D8" s="118"/>
      <c r="E8" s="118"/>
      <c r="F8" s="118"/>
      <c r="G8" s="118"/>
      <c r="H8" s="118"/>
      <c r="I8" s="118"/>
      <c r="J8" s="118"/>
      <c r="K8" s="118"/>
      <c r="L8" s="144"/>
      <c r="M8" s="144"/>
      <c r="N8" s="144"/>
      <c r="O8" s="145"/>
      <c r="P8" s="145"/>
      <c r="Q8" s="144"/>
      <c r="R8" s="144"/>
      <c r="S8" s="144"/>
      <c r="T8" s="144"/>
    </row>
    <row r="9" spans="1:20" ht="11.25" customHeight="1">
      <c r="A9" s="118" t="s">
        <v>79</v>
      </c>
      <c r="B9" s="118"/>
      <c r="C9" s="177" t="str">
        <f>'Krycí list'!O31</f>
        <v>12.3.2018</v>
      </c>
      <c r="D9" s="118"/>
      <c r="E9" s="118"/>
      <c r="F9" s="118"/>
      <c r="G9" s="118"/>
      <c r="H9" s="118"/>
      <c r="I9" s="118"/>
      <c r="J9" s="118"/>
      <c r="K9" s="118"/>
      <c r="L9" s="144"/>
      <c r="M9" s="144"/>
      <c r="N9" s="144"/>
      <c r="O9" s="145"/>
      <c r="P9" s="145"/>
      <c r="Q9" s="144"/>
      <c r="R9" s="144"/>
      <c r="S9" s="144"/>
      <c r="T9" s="144"/>
    </row>
    <row r="10" spans="1:20" ht="6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  <c r="P10" s="145"/>
      <c r="Q10" s="144"/>
      <c r="R10" s="144"/>
      <c r="S10" s="144"/>
      <c r="T10" s="144"/>
    </row>
    <row r="11" spans="1:21" ht="21.75" customHeight="1">
      <c r="A11" s="122" t="s">
        <v>88</v>
      </c>
      <c r="B11" s="123" t="s">
        <v>89</v>
      </c>
      <c r="C11" s="123" t="s">
        <v>90</v>
      </c>
      <c r="D11" s="123" t="s">
        <v>91</v>
      </c>
      <c r="E11" s="123" t="s">
        <v>81</v>
      </c>
      <c r="F11" s="123" t="s">
        <v>92</v>
      </c>
      <c r="G11" s="123" t="s">
        <v>93</v>
      </c>
      <c r="H11" s="123" t="s">
        <v>94</v>
      </c>
      <c r="I11" s="123" t="s">
        <v>82</v>
      </c>
      <c r="J11" s="123" t="s">
        <v>95</v>
      </c>
      <c r="K11" s="123" t="s">
        <v>83</v>
      </c>
      <c r="L11" s="123" t="s">
        <v>96</v>
      </c>
      <c r="M11" s="123" t="s">
        <v>97</v>
      </c>
      <c r="N11" s="123" t="s">
        <v>98</v>
      </c>
      <c r="O11" s="146" t="s">
        <v>99</v>
      </c>
      <c r="P11" s="146" t="s">
        <v>100</v>
      </c>
      <c r="Q11" s="123"/>
      <c r="R11" s="123"/>
      <c r="S11" s="123"/>
      <c r="T11" s="147" t="s">
        <v>101</v>
      </c>
      <c r="U11" s="148"/>
    </row>
    <row r="12" spans="1:21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7">
        <v>10</v>
      </c>
      <c r="O12" s="149">
        <v>11</v>
      </c>
      <c r="P12" s="149">
        <v>12</v>
      </c>
      <c r="Q12" s="127"/>
      <c r="R12" s="127"/>
      <c r="S12" s="127"/>
      <c r="T12" s="150">
        <v>11</v>
      </c>
      <c r="U12" s="148"/>
    </row>
    <row r="13" spans="1:20" ht="3.75" customHeight="1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51"/>
      <c r="O13" s="152"/>
      <c r="P13" s="153"/>
      <c r="Q13" s="151"/>
      <c r="R13" s="151"/>
      <c r="S13" s="151"/>
      <c r="T13" s="151"/>
    </row>
    <row r="14" spans="1:16" s="131" customFormat="1" ht="12.75" customHeight="1">
      <c r="A14" s="154"/>
      <c r="B14" s="155" t="s">
        <v>59</v>
      </c>
      <c r="C14" s="154"/>
      <c r="D14" s="154" t="s">
        <v>38</v>
      </c>
      <c r="E14" s="154" t="s">
        <v>102</v>
      </c>
      <c r="F14" s="154"/>
      <c r="G14" s="154"/>
      <c r="H14" s="154"/>
      <c r="I14" s="156">
        <f>I15+I22+I28+I30+I32+I44+I66</f>
        <v>0</v>
      </c>
      <c r="J14" s="154"/>
      <c r="K14" s="157">
        <f>K15+K22+K28+K30+K32+K44+K66</f>
        <v>65.1812845442032</v>
      </c>
      <c r="L14" s="154"/>
      <c r="M14" s="157">
        <f>M15+M22+M28+M30+M32+M44+M66</f>
        <v>20.451787000000003</v>
      </c>
      <c r="N14" s="154"/>
      <c r="P14" s="133" t="s">
        <v>103</v>
      </c>
    </row>
    <row r="15" spans="2:16" s="131" customFormat="1" ht="12.75" customHeight="1">
      <c r="B15" s="136" t="s">
        <v>59</v>
      </c>
      <c r="D15" s="137" t="s">
        <v>104</v>
      </c>
      <c r="E15" s="137" t="s">
        <v>105</v>
      </c>
      <c r="I15" s="138">
        <f>SUM(I16:I21)</f>
        <v>0</v>
      </c>
      <c r="K15" s="139">
        <f>SUM(K16:K21)</f>
        <v>0.018922896</v>
      </c>
      <c r="M15" s="139">
        <f>SUM(M16:M21)</f>
        <v>0</v>
      </c>
      <c r="P15" s="137" t="s">
        <v>104</v>
      </c>
    </row>
    <row r="16" spans="1:16" s="14" customFormat="1" ht="13.5" customHeight="1">
      <c r="A16" s="158" t="s">
        <v>104</v>
      </c>
      <c r="B16" s="158" t="s">
        <v>106</v>
      </c>
      <c r="C16" s="158" t="s">
        <v>107</v>
      </c>
      <c r="D16" s="159" t="s">
        <v>108</v>
      </c>
      <c r="E16" s="160" t="s">
        <v>109</v>
      </c>
      <c r="F16" s="158" t="s">
        <v>110</v>
      </c>
      <c r="G16" s="161">
        <v>19.44</v>
      </c>
      <c r="H16" s="162"/>
      <c r="I16" s="162">
        <f aca="true" t="shared" si="0" ref="I16:I21">ROUND(G16*H16,3)</f>
        <v>0</v>
      </c>
      <c r="J16" s="163">
        <v>0.0004867</v>
      </c>
      <c r="K16" s="161">
        <f aca="true" t="shared" si="1" ref="K16:K21">G16*J16</f>
        <v>0.009461448</v>
      </c>
      <c r="L16" s="163">
        <v>0</v>
      </c>
      <c r="M16" s="161">
        <f aca="true" t="shared" si="2" ref="M16:M21">G16*L16</f>
        <v>0</v>
      </c>
      <c r="N16" s="164">
        <v>20</v>
      </c>
      <c r="O16" s="165">
        <v>4</v>
      </c>
      <c r="P16" s="14" t="s">
        <v>111</v>
      </c>
    </row>
    <row r="17" spans="1:16" s="14" customFormat="1" ht="13.5" customHeight="1">
      <c r="A17" s="158" t="s">
        <v>111</v>
      </c>
      <c r="B17" s="158" t="s">
        <v>106</v>
      </c>
      <c r="C17" s="158" t="s">
        <v>107</v>
      </c>
      <c r="D17" s="159" t="s">
        <v>112</v>
      </c>
      <c r="E17" s="160" t="s">
        <v>113</v>
      </c>
      <c r="F17" s="158" t="s">
        <v>110</v>
      </c>
      <c r="G17" s="161">
        <v>19.44</v>
      </c>
      <c r="H17" s="162"/>
      <c r="I17" s="162">
        <f t="shared" si="0"/>
        <v>0</v>
      </c>
      <c r="J17" s="163">
        <v>0.0004867</v>
      </c>
      <c r="K17" s="161">
        <f t="shared" si="1"/>
        <v>0.009461448</v>
      </c>
      <c r="L17" s="163">
        <v>0</v>
      </c>
      <c r="M17" s="161">
        <f t="shared" si="2"/>
        <v>0</v>
      </c>
      <c r="N17" s="164">
        <v>20</v>
      </c>
      <c r="O17" s="165">
        <v>4</v>
      </c>
      <c r="P17" s="14" t="s">
        <v>111</v>
      </c>
    </row>
    <row r="18" spans="1:16" s="14" customFormat="1" ht="13.5" customHeight="1">
      <c r="A18" s="158" t="s">
        <v>114</v>
      </c>
      <c r="B18" s="158" t="s">
        <v>106</v>
      </c>
      <c r="C18" s="158" t="s">
        <v>115</v>
      </c>
      <c r="D18" s="159" t="s">
        <v>116</v>
      </c>
      <c r="E18" s="160" t="s">
        <v>117</v>
      </c>
      <c r="F18" s="158" t="s">
        <v>110</v>
      </c>
      <c r="G18" s="161">
        <v>13.464</v>
      </c>
      <c r="H18" s="162"/>
      <c r="I18" s="162">
        <f t="shared" si="0"/>
        <v>0</v>
      </c>
      <c r="J18" s="163">
        <v>0</v>
      </c>
      <c r="K18" s="161">
        <f t="shared" si="1"/>
        <v>0</v>
      </c>
      <c r="L18" s="163">
        <v>0</v>
      </c>
      <c r="M18" s="161">
        <f t="shared" si="2"/>
        <v>0</v>
      </c>
      <c r="N18" s="164">
        <v>20</v>
      </c>
      <c r="O18" s="165">
        <v>4</v>
      </c>
      <c r="P18" s="14" t="s">
        <v>111</v>
      </c>
    </row>
    <row r="19" spans="1:16" s="14" customFormat="1" ht="13.5" customHeight="1">
      <c r="A19" s="158" t="s">
        <v>118</v>
      </c>
      <c r="B19" s="158" t="s">
        <v>106</v>
      </c>
      <c r="C19" s="158" t="s">
        <v>115</v>
      </c>
      <c r="D19" s="159" t="s">
        <v>119</v>
      </c>
      <c r="E19" s="160" t="s">
        <v>120</v>
      </c>
      <c r="F19" s="158" t="s">
        <v>110</v>
      </c>
      <c r="G19" s="161">
        <v>13.464</v>
      </c>
      <c r="H19" s="162"/>
      <c r="I19" s="162">
        <f t="shared" si="0"/>
        <v>0</v>
      </c>
      <c r="J19" s="163">
        <v>0</v>
      </c>
      <c r="K19" s="161">
        <f t="shared" si="1"/>
        <v>0</v>
      </c>
      <c r="L19" s="163">
        <v>0</v>
      </c>
      <c r="M19" s="161">
        <f t="shared" si="2"/>
        <v>0</v>
      </c>
      <c r="N19" s="164">
        <v>20</v>
      </c>
      <c r="O19" s="165">
        <v>4</v>
      </c>
      <c r="P19" s="14" t="s">
        <v>111</v>
      </c>
    </row>
    <row r="20" spans="1:16" s="14" customFormat="1" ht="24" customHeight="1">
      <c r="A20" s="158" t="s">
        <v>121</v>
      </c>
      <c r="B20" s="158" t="s">
        <v>106</v>
      </c>
      <c r="C20" s="158" t="s">
        <v>115</v>
      </c>
      <c r="D20" s="159" t="s">
        <v>122</v>
      </c>
      <c r="E20" s="160" t="s">
        <v>123</v>
      </c>
      <c r="F20" s="158" t="s">
        <v>110</v>
      </c>
      <c r="G20" s="161">
        <v>13.464</v>
      </c>
      <c r="H20" s="162"/>
      <c r="I20" s="162">
        <f t="shared" si="0"/>
        <v>0</v>
      </c>
      <c r="J20" s="163">
        <v>0</v>
      </c>
      <c r="K20" s="161">
        <f t="shared" si="1"/>
        <v>0</v>
      </c>
      <c r="L20" s="163">
        <v>0</v>
      </c>
      <c r="M20" s="161">
        <f t="shared" si="2"/>
        <v>0</v>
      </c>
      <c r="N20" s="164">
        <v>20</v>
      </c>
      <c r="O20" s="165">
        <v>4</v>
      </c>
      <c r="P20" s="14" t="s">
        <v>111</v>
      </c>
    </row>
    <row r="21" spans="1:16" s="14" customFormat="1" ht="13.5" customHeight="1">
      <c r="A21" s="158" t="s">
        <v>124</v>
      </c>
      <c r="B21" s="158" t="s">
        <v>106</v>
      </c>
      <c r="C21" s="158" t="s">
        <v>115</v>
      </c>
      <c r="D21" s="159" t="s">
        <v>125</v>
      </c>
      <c r="E21" s="160" t="s">
        <v>126</v>
      </c>
      <c r="F21" s="158" t="s">
        <v>110</v>
      </c>
      <c r="G21" s="161">
        <v>5.976</v>
      </c>
      <c r="H21" s="162"/>
      <c r="I21" s="162">
        <f t="shared" si="0"/>
        <v>0</v>
      </c>
      <c r="J21" s="163">
        <v>0</v>
      </c>
      <c r="K21" s="161">
        <f t="shared" si="1"/>
        <v>0</v>
      </c>
      <c r="L21" s="163">
        <v>0</v>
      </c>
      <c r="M21" s="161">
        <f t="shared" si="2"/>
        <v>0</v>
      </c>
      <c r="N21" s="164">
        <v>20</v>
      </c>
      <c r="O21" s="165">
        <v>4</v>
      </c>
      <c r="P21" s="14" t="s">
        <v>111</v>
      </c>
    </row>
    <row r="22" spans="2:16" s="131" customFormat="1" ht="12.75" customHeight="1">
      <c r="B22" s="136" t="s">
        <v>59</v>
      </c>
      <c r="D22" s="137" t="s">
        <v>111</v>
      </c>
      <c r="E22" s="137" t="s">
        <v>127</v>
      </c>
      <c r="I22" s="138">
        <f>SUM(I23:I27)</f>
        <v>0</v>
      </c>
      <c r="K22" s="139">
        <f>SUM(K23:K27)</f>
        <v>38.141348751712</v>
      </c>
      <c r="M22" s="139">
        <f>SUM(M23:M27)</f>
        <v>0</v>
      </c>
      <c r="P22" s="137" t="s">
        <v>104</v>
      </c>
    </row>
    <row r="23" spans="1:16" s="14" customFormat="1" ht="24" customHeight="1">
      <c r="A23" s="158" t="s">
        <v>128</v>
      </c>
      <c r="B23" s="158" t="s">
        <v>106</v>
      </c>
      <c r="C23" s="158" t="s">
        <v>129</v>
      </c>
      <c r="D23" s="159" t="s">
        <v>130</v>
      </c>
      <c r="E23" s="160" t="s">
        <v>131</v>
      </c>
      <c r="F23" s="158" t="s">
        <v>132</v>
      </c>
      <c r="G23" s="161">
        <v>74.8</v>
      </c>
      <c r="H23" s="162"/>
      <c r="I23" s="162">
        <f>ROUND(G23*H23,3)</f>
        <v>0</v>
      </c>
      <c r="J23" s="163">
        <v>0.00035075</v>
      </c>
      <c r="K23" s="161">
        <f>G23*J23</f>
        <v>0.0262361</v>
      </c>
      <c r="L23" s="163">
        <v>0</v>
      </c>
      <c r="M23" s="161">
        <f>G23*L23</f>
        <v>0</v>
      </c>
      <c r="N23" s="164">
        <v>20</v>
      </c>
      <c r="O23" s="165">
        <v>4</v>
      </c>
      <c r="P23" s="14" t="s">
        <v>111</v>
      </c>
    </row>
    <row r="24" spans="1:16" s="14" customFormat="1" ht="13.5" customHeight="1">
      <c r="A24" s="166" t="s">
        <v>133</v>
      </c>
      <c r="B24" s="166" t="s">
        <v>134</v>
      </c>
      <c r="C24" s="166" t="s">
        <v>135</v>
      </c>
      <c r="D24" s="167" t="s">
        <v>136</v>
      </c>
      <c r="E24" s="168" t="s">
        <v>137</v>
      </c>
      <c r="F24" s="166" t="s">
        <v>132</v>
      </c>
      <c r="G24" s="169">
        <v>76.296</v>
      </c>
      <c r="H24" s="170"/>
      <c r="I24" s="170">
        <f>ROUND(G24*H24,3)</f>
        <v>0</v>
      </c>
      <c r="J24" s="171">
        <v>0.0002</v>
      </c>
      <c r="K24" s="169">
        <f>G24*J24</f>
        <v>0.015259200000000002</v>
      </c>
      <c r="L24" s="171">
        <v>0</v>
      </c>
      <c r="M24" s="169">
        <f>G24*L24</f>
        <v>0</v>
      </c>
      <c r="N24" s="172">
        <v>20</v>
      </c>
      <c r="O24" s="173">
        <v>8</v>
      </c>
      <c r="P24" s="174" t="s">
        <v>111</v>
      </c>
    </row>
    <row r="25" spans="1:16" s="14" customFormat="1" ht="13.5" customHeight="1">
      <c r="A25" s="158" t="s">
        <v>138</v>
      </c>
      <c r="B25" s="158" t="s">
        <v>106</v>
      </c>
      <c r="C25" s="158" t="s">
        <v>129</v>
      </c>
      <c r="D25" s="159" t="s">
        <v>139</v>
      </c>
      <c r="E25" s="160" t="s">
        <v>140</v>
      </c>
      <c r="F25" s="158" t="s">
        <v>110</v>
      </c>
      <c r="G25" s="161">
        <v>13.464</v>
      </c>
      <c r="H25" s="162"/>
      <c r="I25" s="162">
        <f>ROUND(G25*H25,3)</f>
        <v>0</v>
      </c>
      <c r="J25" s="163">
        <v>1.9205</v>
      </c>
      <c r="K25" s="161">
        <f>G25*J25</f>
        <v>25.857612000000003</v>
      </c>
      <c r="L25" s="163">
        <v>0</v>
      </c>
      <c r="M25" s="161">
        <f>G25*L25</f>
        <v>0</v>
      </c>
      <c r="N25" s="164">
        <v>20</v>
      </c>
      <c r="O25" s="165">
        <v>4</v>
      </c>
      <c r="P25" s="14" t="s">
        <v>111</v>
      </c>
    </row>
    <row r="26" spans="1:16" s="14" customFormat="1" ht="13.5" customHeight="1">
      <c r="A26" s="158" t="s">
        <v>141</v>
      </c>
      <c r="B26" s="158" t="s">
        <v>106</v>
      </c>
      <c r="C26" s="158" t="s">
        <v>142</v>
      </c>
      <c r="D26" s="159" t="s">
        <v>143</v>
      </c>
      <c r="E26" s="160" t="s">
        <v>144</v>
      </c>
      <c r="F26" s="158" t="s">
        <v>145</v>
      </c>
      <c r="G26" s="161">
        <v>74.8</v>
      </c>
      <c r="H26" s="162"/>
      <c r="I26" s="162">
        <f>ROUND(G26*H26,3)</f>
        <v>0</v>
      </c>
      <c r="J26" s="163">
        <v>0.1603885</v>
      </c>
      <c r="K26" s="161">
        <f>G26*J26</f>
        <v>11.997059799999999</v>
      </c>
      <c r="L26" s="163">
        <v>0</v>
      </c>
      <c r="M26" s="161">
        <f>G26*L26</f>
        <v>0</v>
      </c>
      <c r="N26" s="164">
        <v>20</v>
      </c>
      <c r="O26" s="165">
        <v>4</v>
      </c>
      <c r="P26" s="14" t="s">
        <v>111</v>
      </c>
    </row>
    <row r="27" spans="1:16" s="14" customFormat="1" ht="13.5" customHeight="1">
      <c r="A27" s="158" t="s">
        <v>146</v>
      </c>
      <c r="B27" s="158" t="s">
        <v>106</v>
      </c>
      <c r="C27" s="158" t="s">
        <v>129</v>
      </c>
      <c r="D27" s="159" t="s">
        <v>147</v>
      </c>
      <c r="E27" s="160" t="s">
        <v>148</v>
      </c>
      <c r="F27" s="158" t="s">
        <v>132</v>
      </c>
      <c r="G27" s="161">
        <v>410.519</v>
      </c>
      <c r="H27" s="162"/>
      <c r="I27" s="162">
        <f>ROUND(G27*H27,3)</f>
        <v>0</v>
      </c>
      <c r="J27" s="163">
        <v>0.000597248</v>
      </c>
      <c r="K27" s="161">
        <f>G27*J27</f>
        <v>0.245181651712</v>
      </c>
      <c r="L27" s="163">
        <v>0</v>
      </c>
      <c r="M27" s="161">
        <f>G27*L27</f>
        <v>0</v>
      </c>
      <c r="N27" s="164">
        <v>20</v>
      </c>
      <c r="O27" s="165">
        <v>4</v>
      </c>
      <c r="P27" s="14" t="s">
        <v>111</v>
      </c>
    </row>
    <row r="28" spans="2:16" s="131" customFormat="1" ht="12.75" customHeight="1">
      <c r="B28" s="136" t="s">
        <v>59</v>
      </c>
      <c r="D28" s="137" t="s">
        <v>114</v>
      </c>
      <c r="E28" s="137" t="s">
        <v>149</v>
      </c>
      <c r="I28" s="138">
        <f>I29</f>
        <v>0</v>
      </c>
      <c r="K28" s="139">
        <f>K29</f>
        <v>2.7613578</v>
      </c>
      <c r="M28" s="139">
        <f>M29</f>
        <v>0</v>
      </c>
      <c r="P28" s="137" t="s">
        <v>104</v>
      </c>
    </row>
    <row r="29" spans="1:16" s="14" customFormat="1" ht="24" customHeight="1">
      <c r="A29" s="158" t="s">
        <v>150</v>
      </c>
      <c r="B29" s="158" t="s">
        <v>106</v>
      </c>
      <c r="C29" s="158" t="s">
        <v>151</v>
      </c>
      <c r="D29" s="159" t="s">
        <v>152</v>
      </c>
      <c r="E29" s="160" t="s">
        <v>153</v>
      </c>
      <c r="F29" s="158" t="s">
        <v>110</v>
      </c>
      <c r="G29" s="161">
        <v>1.5</v>
      </c>
      <c r="H29" s="162"/>
      <c r="I29" s="162">
        <f>ROUND(G29*H29,3)</f>
        <v>0</v>
      </c>
      <c r="J29" s="163">
        <v>1.8409052</v>
      </c>
      <c r="K29" s="161">
        <f>G29*J29</f>
        <v>2.7613578</v>
      </c>
      <c r="L29" s="163">
        <v>0</v>
      </c>
      <c r="M29" s="161">
        <f>G29*L29</f>
        <v>0</v>
      </c>
      <c r="N29" s="164">
        <v>20</v>
      </c>
      <c r="O29" s="165">
        <v>4</v>
      </c>
      <c r="P29" s="14" t="s">
        <v>111</v>
      </c>
    </row>
    <row r="30" spans="2:16" s="131" customFormat="1" ht="12.75" customHeight="1">
      <c r="B30" s="136" t="s">
        <v>59</v>
      </c>
      <c r="D30" s="137" t="s">
        <v>121</v>
      </c>
      <c r="E30" s="137" t="s">
        <v>154</v>
      </c>
      <c r="I30" s="138">
        <f>I31</f>
        <v>0</v>
      </c>
      <c r="K30" s="139">
        <f>K31</f>
        <v>6.61015743862</v>
      </c>
      <c r="M30" s="139">
        <f>M31</f>
        <v>0</v>
      </c>
      <c r="P30" s="137" t="s">
        <v>104</v>
      </c>
    </row>
    <row r="31" spans="1:16" s="14" customFormat="1" ht="13.5" customHeight="1">
      <c r="A31" s="158" t="s">
        <v>155</v>
      </c>
      <c r="B31" s="158" t="s">
        <v>106</v>
      </c>
      <c r="C31" s="158" t="s">
        <v>156</v>
      </c>
      <c r="D31" s="159" t="s">
        <v>157</v>
      </c>
      <c r="E31" s="160" t="s">
        <v>158</v>
      </c>
      <c r="F31" s="158" t="s">
        <v>132</v>
      </c>
      <c r="G31" s="161">
        <v>26.9</v>
      </c>
      <c r="H31" s="162"/>
      <c r="I31" s="162">
        <f>ROUND(G31*H31,3)</f>
        <v>0</v>
      </c>
      <c r="J31" s="163">
        <v>0.2457307598</v>
      </c>
      <c r="K31" s="161">
        <f>G31*J31</f>
        <v>6.61015743862</v>
      </c>
      <c r="L31" s="163">
        <v>0</v>
      </c>
      <c r="M31" s="161">
        <f>G31*L31</f>
        <v>0</v>
      </c>
      <c r="N31" s="164">
        <v>20</v>
      </c>
      <c r="O31" s="165">
        <v>4</v>
      </c>
      <c r="P31" s="14" t="s">
        <v>111</v>
      </c>
    </row>
    <row r="32" spans="2:16" s="131" customFormat="1" ht="12.75" customHeight="1">
      <c r="B32" s="136" t="s">
        <v>59</v>
      </c>
      <c r="D32" s="137" t="s">
        <v>124</v>
      </c>
      <c r="E32" s="137" t="s">
        <v>159</v>
      </c>
      <c r="I32" s="138">
        <f>SUM(I33:I43)</f>
        <v>0</v>
      </c>
      <c r="K32" s="139">
        <f>SUM(K33:K43)</f>
        <v>8.928985082</v>
      </c>
      <c r="M32" s="139">
        <f>SUM(M33:M43)</f>
        <v>0</v>
      </c>
      <c r="P32" s="137" t="s">
        <v>104</v>
      </c>
    </row>
    <row r="33" spans="1:16" s="14" customFormat="1" ht="24" customHeight="1">
      <c r="A33" s="158" t="s">
        <v>160</v>
      </c>
      <c r="B33" s="158" t="s">
        <v>106</v>
      </c>
      <c r="C33" s="158" t="s">
        <v>151</v>
      </c>
      <c r="D33" s="159" t="s">
        <v>161</v>
      </c>
      <c r="E33" s="160" t="s">
        <v>162</v>
      </c>
      <c r="F33" s="158" t="s">
        <v>163</v>
      </c>
      <c r="G33" s="161">
        <v>18</v>
      </c>
      <c r="H33" s="162"/>
      <c r="I33" s="162">
        <f aca="true" t="shared" si="3" ref="I33:I43">ROUND(G33*H33,3)</f>
        <v>0</v>
      </c>
      <c r="J33" s="163">
        <v>0.045438934</v>
      </c>
      <c r="K33" s="161">
        <f aca="true" t="shared" si="4" ref="K33:K43">G33*J33</f>
        <v>0.817900812</v>
      </c>
      <c r="L33" s="163">
        <v>0</v>
      </c>
      <c r="M33" s="161">
        <f aca="true" t="shared" si="5" ref="M33:M43">G33*L33</f>
        <v>0</v>
      </c>
      <c r="N33" s="164">
        <v>20</v>
      </c>
      <c r="O33" s="165">
        <v>4</v>
      </c>
      <c r="P33" s="14" t="s">
        <v>111</v>
      </c>
    </row>
    <row r="34" spans="1:16" s="14" customFormat="1" ht="13.5" customHeight="1">
      <c r="A34" s="158" t="s">
        <v>164</v>
      </c>
      <c r="B34" s="158" t="s">
        <v>106</v>
      </c>
      <c r="C34" s="158" t="s">
        <v>151</v>
      </c>
      <c r="D34" s="159" t="s">
        <v>165</v>
      </c>
      <c r="E34" s="160" t="s">
        <v>166</v>
      </c>
      <c r="F34" s="158" t="s">
        <v>145</v>
      </c>
      <c r="G34" s="161">
        <v>88.3</v>
      </c>
      <c r="H34" s="162"/>
      <c r="I34" s="162">
        <f t="shared" si="3"/>
        <v>0</v>
      </c>
      <c r="J34" s="163">
        <v>0.0043108</v>
      </c>
      <c r="K34" s="161">
        <f t="shared" si="4"/>
        <v>0.38064364</v>
      </c>
      <c r="L34" s="163">
        <v>0</v>
      </c>
      <c r="M34" s="161">
        <f t="shared" si="5"/>
        <v>0</v>
      </c>
      <c r="N34" s="164">
        <v>20</v>
      </c>
      <c r="O34" s="165">
        <v>4</v>
      </c>
      <c r="P34" s="14" t="s">
        <v>111</v>
      </c>
    </row>
    <row r="35" spans="1:16" s="14" customFormat="1" ht="24" customHeight="1">
      <c r="A35" s="158" t="s">
        <v>167</v>
      </c>
      <c r="B35" s="158" t="s">
        <v>106</v>
      </c>
      <c r="C35" s="158" t="s">
        <v>168</v>
      </c>
      <c r="D35" s="159" t="s">
        <v>169</v>
      </c>
      <c r="E35" s="160" t="s">
        <v>170</v>
      </c>
      <c r="F35" s="158" t="s">
        <v>132</v>
      </c>
      <c r="G35" s="161">
        <v>356.374</v>
      </c>
      <c r="H35" s="162"/>
      <c r="I35" s="162">
        <f t="shared" si="3"/>
        <v>0</v>
      </c>
      <c r="J35" s="163">
        <v>0.0027</v>
      </c>
      <c r="K35" s="161">
        <f t="shared" si="4"/>
        <v>0.9622098000000001</v>
      </c>
      <c r="L35" s="163">
        <v>0</v>
      </c>
      <c r="M35" s="161">
        <f t="shared" si="5"/>
        <v>0</v>
      </c>
      <c r="N35" s="164">
        <v>20</v>
      </c>
      <c r="O35" s="165">
        <v>4</v>
      </c>
      <c r="P35" s="14" t="s">
        <v>111</v>
      </c>
    </row>
    <row r="36" spans="1:16" s="14" customFormat="1" ht="13.5" customHeight="1">
      <c r="A36" s="158" t="s">
        <v>171</v>
      </c>
      <c r="B36" s="158" t="s">
        <v>106</v>
      </c>
      <c r="C36" s="158" t="s">
        <v>168</v>
      </c>
      <c r="D36" s="159" t="s">
        <v>172</v>
      </c>
      <c r="E36" s="160" t="s">
        <v>173</v>
      </c>
      <c r="F36" s="158" t="s">
        <v>132</v>
      </c>
      <c r="G36" s="161">
        <v>54.145</v>
      </c>
      <c r="H36" s="162"/>
      <c r="I36" s="162">
        <f t="shared" si="3"/>
        <v>0</v>
      </c>
      <c r="J36" s="163">
        <v>0.0057</v>
      </c>
      <c r="K36" s="161">
        <f t="shared" si="4"/>
        <v>0.3086265</v>
      </c>
      <c r="L36" s="163">
        <v>0</v>
      </c>
      <c r="M36" s="161">
        <f t="shared" si="5"/>
        <v>0</v>
      </c>
      <c r="N36" s="164">
        <v>20</v>
      </c>
      <c r="O36" s="165">
        <v>4</v>
      </c>
      <c r="P36" s="14" t="s">
        <v>111</v>
      </c>
    </row>
    <row r="37" spans="1:16" s="14" customFormat="1" ht="24" customHeight="1">
      <c r="A37" s="158" t="s">
        <v>174</v>
      </c>
      <c r="B37" s="158" t="s">
        <v>106</v>
      </c>
      <c r="C37" s="158" t="s">
        <v>168</v>
      </c>
      <c r="D37" s="159" t="s">
        <v>175</v>
      </c>
      <c r="E37" s="160" t="s">
        <v>176</v>
      </c>
      <c r="F37" s="158" t="s">
        <v>132</v>
      </c>
      <c r="G37" s="161">
        <v>410.519</v>
      </c>
      <c r="H37" s="162"/>
      <c r="I37" s="162">
        <f t="shared" si="3"/>
        <v>0</v>
      </c>
      <c r="J37" s="163">
        <v>0.0003</v>
      </c>
      <c r="K37" s="161">
        <f t="shared" si="4"/>
        <v>0.12315569999999999</v>
      </c>
      <c r="L37" s="163">
        <v>0</v>
      </c>
      <c r="M37" s="161">
        <f t="shared" si="5"/>
        <v>0</v>
      </c>
      <c r="N37" s="164">
        <v>20</v>
      </c>
      <c r="O37" s="165">
        <v>4</v>
      </c>
      <c r="P37" s="14" t="s">
        <v>111</v>
      </c>
    </row>
    <row r="38" spans="1:16" s="14" customFormat="1" ht="13.5" customHeight="1">
      <c r="A38" s="158" t="s">
        <v>177</v>
      </c>
      <c r="B38" s="158" t="s">
        <v>106</v>
      </c>
      <c r="C38" s="158" t="s">
        <v>168</v>
      </c>
      <c r="D38" s="159" t="s">
        <v>178</v>
      </c>
      <c r="E38" s="160" t="s">
        <v>179</v>
      </c>
      <c r="F38" s="158" t="s">
        <v>132</v>
      </c>
      <c r="G38" s="161">
        <v>6.86</v>
      </c>
      <c r="H38" s="162"/>
      <c r="I38" s="162">
        <f t="shared" si="3"/>
        <v>0</v>
      </c>
      <c r="J38" s="163">
        <v>0.02165</v>
      </c>
      <c r="K38" s="161">
        <f t="shared" si="4"/>
        <v>0.148519</v>
      </c>
      <c r="L38" s="163">
        <v>0</v>
      </c>
      <c r="M38" s="161">
        <f t="shared" si="5"/>
        <v>0</v>
      </c>
      <c r="N38" s="164">
        <v>20</v>
      </c>
      <c r="O38" s="165">
        <v>4</v>
      </c>
      <c r="P38" s="14" t="s">
        <v>111</v>
      </c>
    </row>
    <row r="39" spans="1:16" s="14" customFormat="1" ht="13.5" customHeight="1">
      <c r="A39" s="158" t="s">
        <v>180</v>
      </c>
      <c r="B39" s="158" t="s">
        <v>106</v>
      </c>
      <c r="C39" s="158" t="s">
        <v>168</v>
      </c>
      <c r="D39" s="159" t="s">
        <v>181</v>
      </c>
      <c r="E39" s="160" t="s">
        <v>182</v>
      </c>
      <c r="F39" s="158" t="s">
        <v>132</v>
      </c>
      <c r="G39" s="161">
        <v>47.285</v>
      </c>
      <c r="H39" s="162"/>
      <c r="I39" s="162">
        <f t="shared" si="3"/>
        <v>0</v>
      </c>
      <c r="J39" s="163">
        <v>0.02165</v>
      </c>
      <c r="K39" s="161">
        <f t="shared" si="4"/>
        <v>1.0237202499999998</v>
      </c>
      <c r="L39" s="163">
        <v>0</v>
      </c>
      <c r="M39" s="161">
        <f t="shared" si="5"/>
        <v>0</v>
      </c>
      <c r="N39" s="164">
        <v>20</v>
      </c>
      <c r="O39" s="165">
        <v>4</v>
      </c>
      <c r="P39" s="14" t="s">
        <v>111</v>
      </c>
    </row>
    <row r="40" spans="1:16" s="14" customFormat="1" ht="24" customHeight="1">
      <c r="A40" s="158" t="s">
        <v>183</v>
      </c>
      <c r="B40" s="158" t="s">
        <v>106</v>
      </c>
      <c r="C40" s="158" t="s">
        <v>168</v>
      </c>
      <c r="D40" s="159" t="s">
        <v>184</v>
      </c>
      <c r="E40" s="160" t="s">
        <v>185</v>
      </c>
      <c r="F40" s="158" t="s">
        <v>132</v>
      </c>
      <c r="G40" s="161">
        <v>332.014</v>
      </c>
      <c r="H40" s="162"/>
      <c r="I40" s="162">
        <f t="shared" si="3"/>
        <v>0</v>
      </c>
      <c r="J40" s="163">
        <v>0.01417</v>
      </c>
      <c r="K40" s="161">
        <f t="shared" si="4"/>
        <v>4.7046383800000005</v>
      </c>
      <c r="L40" s="163">
        <v>0</v>
      </c>
      <c r="M40" s="161">
        <f t="shared" si="5"/>
        <v>0</v>
      </c>
      <c r="N40" s="164">
        <v>20</v>
      </c>
      <c r="O40" s="165">
        <v>4</v>
      </c>
      <c r="P40" s="14" t="s">
        <v>111</v>
      </c>
    </row>
    <row r="41" spans="1:16" s="14" customFormat="1" ht="13.5" customHeight="1">
      <c r="A41" s="158" t="s">
        <v>186</v>
      </c>
      <c r="B41" s="158" t="s">
        <v>106</v>
      </c>
      <c r="C41" s="158" t="s">
        <v>168</v>
      </c>
      <c r="D41" s="159" t="s">
        <v>187</v>
      </c>
      <c r="E41" s="160" t="s">
        <v>188</v>
      </c>
      <c r="F41" s="158" t="s">
        <v>132</v>
      </c>
      <c r="G41" s="161">
        <v>24.36</v>
      </c>
      <c r="H41" s="162"/>
      <c r="I41" s="162">
        <f t="shared" si="3"/>
        <v>0</v>
      </c>
      <c r="J41" s="163">
        <v>0.012388</v>
      </c>
      <c r="K41" s="161">
        <f t="shared" si="4"/>
        <v>0.30177168</v>
      </c>
      <c r="L41" s="163">
        <v>0</v>
      </c>
      <c r="M41" s="161">
        <f t="shared" si="5"/>
        <v>0</v>
      </c>
      <c r="N41" s="164">
        <v>20</v>
      </c>
      <c r="O41" s="165">
        <v>4</v>
      </c>
      <c r="P41" s="14" t="s">
        <v>111</v>
      </c>
    </row>
    <row r="42" spans="1:16" s="14" customFormat="1" ht="13.5" customHeight="1">
      <c r="A42" s="158" t="s">
        <v>189</v>
      </c>
      <c r="B42" s="158" t="s">
        <v>106</v>
      </c>
      <c r="C42" s="158" t="s">
        <v>168</v>
      </c>
      <c r="D42" s="159" t="s">
        <v>190</v>
      </c>
      <c r="E42" s="160" t="s">
        <v>191</v>
      </c>
      <c r="F42" s="158" t="s">
        <v>145</v>
      </c>
      <c r="G42" s="161">
        <v>16.03</v>
      </c>
      <c r="H42" s="162"/>
      <c r="I42" s="162">
        <f t="shared" si="3"/>
        <v>0</v>
      </c>
      <c r="J42" s="163">
        <v>0.008844</v>
      </c>
      <c r="K42" s="161">
        <f t="shared" si="4"/>
        <v>0.14176932</v>
      </c>
      <c r="L42" s="163">
        <v>0</v>
      </c>
      <c r="M42" s="161">
        <f t="shared" si="5"/>
        <v>0</v>
      </c>
      <c r="N42" s="164">
        <v>20</v>
      </c>
      <c r="O42" s="165">
        <v>4</v>
      </c>
      <c r="P42" s="14" t="s">
        <v>111</v>
      </c>
    </row>
    <row r="43" spans="1:16" s="14" customFormat="1" ht="13.5" customHeight="1">
      <c r="A43" s="166" t="s">
        <v>192</v>
      </c>
      <c r="B43" s="166" t="s">
        <v>134</v>
      </c>
      <c r="C43" s="166" t="s">
        <v>135</v>
      </c>
      <c r="D43" s="167" t="s">
        <v>193</v>
      </c>
      <c r="E43" s="168" t="s">
        <v>194</v>
      </c>
      <c r="F43" s="166" t="s">
        <v>145</v>
      </c>
      <c r="G43" s="169">
        <v>16.03</v>
      </c>
      <c r="H43" s="170"/>
      <c r="I43" s="170">
        <f t="shared" si="3"/>
        <v>0</v>
      </c>
      <c r="J43" s="171">
        <v>0.001</v>
      </c>
      <c r="K43" s="169">
        <f t="shared" si="4"/>
        <v>0.016030000000000003</v>
      </c>
      <c r="L43" s="171">
        <v>0</v>
      </c>
      <c r="M43" s="169">
        <f t="shared" si="5"/>
        <v>0</v>
      </c>
      <c r="N43" s="172">
        <v>20</v>
      </c>
      <c r="O43" s="173">
        <v>8</v>
      </c>
      <c r="P43" s="174" t="s">
        <v>111</v>
      </c>
    </row>
    <row r="44" spans="2:16" s="131" customFormat="1" ht="12.75" customHeight="1">
      <c r="B44" s="136" t="s">
        <v>59</v>
      </c>
      <c r="D44" s="137" t="s">
        <v>138</v>
      </c>
      <c r="E44" s="137" t="s">
        <v>195</v>
      </c>
      <c r="I44" s="138">
        <f>SUM(I45:I65)</f>
        <v>0</v>
      </c>
      <c r="K44" s="139">
        <f>SUM(K45:K65)</f>
        <v>8.720512575871199</v>
      </c>
      <c r="M44" s="139">
        <f>SUM(M45:M65)</f>
        <v>20.451787000000003</v>
      </c>
      <c r="P44" s="137" t="s">
        <v>104</v>
      </c>
    </row>
    <row r="45" spans="1:16" s="14" customFormat="1" ht="24" customHeight="1">
      <c r="A45" s="158" t="s">
        <v>196</v>
      </c>
      <c r="B45" s="158" t="s">
        <v>106</v>
      </c>
      <c r="C45" s="158" t="s">
        <v>156</v>
      </c>
      <c r="D45" s="159" t="s">
        <v>197</v>
      </c>
      <c r="E45" s="160" t="s">
        <v>198</v>
      </c>
      <c r="F45" s="158" t="s">
        <v>145</v>
      </c>
      <c r="G45" s="161">
        <v>53.8</v>
      </c>
      <c r="H45" s="162"/>
      <c r="I45" s="162">
        <f aca="true" t="shared" si="6" ref="I45:I65">ROUND(G45*H45,3)</f>
        <v>0</v>
      </c>
      <c r="J45" s="163">
        <v>0.1056194639</v>
      </c>
      <c r="K45" s="161">
        <f aca="true" t="shared" si="7" ref="K45:K65">G45*J45</f>
        <v>5.68232715782</v>
      </c>
      <c r="L45" s="163">
        <v>0</v>
      </c>
      <c r="M45" s="161">
        <f aca="true" t="shared" si="8" ref="M45:M65">G45*L45</f>
        <v>0</v>
      </c>
      <c r="N45" s="164">
        <v>20</v>
      </c>
      <c r="O45" s="165">
        <v>4</v>
      </c>
      <c r="P45" s="14" t="s">
        <v>111</v>
      </c>
    </row>
    <row r="46" spans="1:16" s="14" customFormat="1" ht="13.5" customHeight="1">
      <c r="A46" s="166" t="s">
        <v>199</v>
      </c>
      <c r="B46" s="166" t="s">
        <v>134</v>
      </c>
      <c r="C46" s="166" t="s">
        <v>135</v>
      </c>
      <c r="D46" s="167" t="s">
        <v>200</v>
      </c>
      <c r="E46" s="168" t="s">
        <v>201</v>
      </c>
      <c r="F46" s="166" t="s">
        <v>163</v>
      </c>
      <c r="G46" s="169">
        <v>107.6</v>
      </c>
      <c r="H46" s="170"/>
      <c r="I46" s="170">
        <f t="shared" si="6"/>
        <v>0</v>
      </c>
      <c r="J46" s="171">
        <v>0.022</v>
      </c>
      <c r="K46" s="169">
        <f t="shared" si="7"/>
        <v>2.3671999999999995</v>
      </c>
      <c r="L46" s="171">
        <v>0</v>
      </c>
      <c r="M46" s="169">
        <f t="shared" si="8"/>
        <v>0</v>
      </c>
      <c r="N46" s="172">
        <v>20</v>
      </c>
      <c r="O46" s="173">
        <v>8</v>
      </c>
      <c r="P46" s="174" t="s">
        <v>111</v>
      </c>
    </row>
    <row r="47" spans="1:16" s="14" customFormat="1" ht="24" customHeight="1">
      <c r="A47" s="158" t="s">
        <v>202</v>
      </c>
      <c r="B47" s="158" t="s">
        <v>106</v>
      </c>
      <c r="C47" s="158" t="s">
        <v>203</v>
      </c>
      <c r="D47" s="159" t="s">
        <v>204</v>
      </c>
      <c r="E47" s="160" t="s">
        <v>205</v>
      </c>
      <c r="F47" s="158" t="s">
        <v>132</v>
      </c>
      <c r="G47" s="161">
        <v>399.896</v>
      </c>
      <c r="H47" s="162"/>
      <c r="I47" s="162">
        <f t="shared" si="6"/>
        <v>0</v>
      </c>
      <c r="J47" s="163">
        <v>5.7E-07</v>
      </c>
      <c r="K47" s="161">
        <f t="shared" si="7"/>
        <v>0.00022794072000000004</v>
      </c>
      <c r="L47" s="163">
        <v>0</v>
      </c>
      <c r="M47" s="161">
        <f t="shared" si="8"/>
        <v>0</v>
      </c>
      <c r="N47" s="164">
        <v>20</v>
      </c>
      <c r="O47" s="165">
        <v>4</v>
      </c>
      <c r="P47" s="14" t="s">
        <v>111</v>
      </c>
    </row>
    <row r="48" spans="1:16" s="14" customFormat="1" ht="13.5" customHeight="1">
      <c r="A48" s="158" t="s">
        <v>206</v>
      </c>
      <c r="B48" s="158" t="s">
        <v>106</v>
      </c>
      <c r="C48" s="158" t="s">
        <v>203</v>
      </c>
      <c r="D48" s="159" t="s">
        <v>207</v>
      </c>
      <c r="E48" s="160" t="s">
        <v>208</v>
      </c>
      <c r="F48" s="158" t="s">
        <v>132</v>
      </c>
      <c r="G48" s="161">
        <v>799.792</v>
      </c>
      <c r="H48" s="162"/>
      <c r="I48" s="162">
        <f t="shared" si="6"/>
        <v>0</v>
      </c>
      <c r="J48" s="163">
        <v>0.0007958966</v>
      </c>
      <c r="K48" s="161">
        <f t="shared" si="7"/>
        <v>0.6365517335072001</v>
      </c>
      <c r="L48" s="163">
        <v>0</v>
      </c>
      <c r="M48" s="161">
        <f t="shared" si="8"/>
        <v>0</v>
      </c>
      <c r="N48" s="164">
        <v>20</v>
      </c>
      <c r="O48" s="165">
        <v>4</v>
      </c>
      <c r="P48" s="14" t="s">
        <v>111</v>
      </c>
    </row>
    <row r="49" spans="1:16" s="14" customFormat="1" ht="24" customHeight="1">
      <c r="A49" s="158" t="s">
        <v>209</v>
      </c>
      <c r="B49" s="158" t="s">
        <v>106</v>
      </c>
      <c r="C49" s="158" t="s">
        <v>203</v>
      </c>
      <c r="D49" s="159" t="s">
        <v>210</v>
      </c>
      <c r="E49" s="160" t="s">
        <v>211</v>
      </c>
      <c r="F49" s="158" t="s">
        <v>132</v>
      </c>
      <c r="G49" s="161">
        <v>399.896</v>
      </c>
      <c r="H49" s="162"/>
      <c r="I49" s="162">
        <f t="shared" si="6"/>
        <v>0</v>
      </c>
      <c r="J49" s="163">
        <v>0</v>
      </c>
      <c r="K49" s="161">
        <f t="shared" si="7"/>
        <v>0</v>
      </c>
      <c r="L49" s="163">
        <v>0</v>
      </c>
      <c r="M49" s="161">
        <f t="shared" si="8"/>
        <v>0</v>
      </c>
      <c r="N49" s="164">
        <v>20</v>
      </c>
      <c r="O49" s="165">
        <v>4</v>
      </c>
      <c r="P49" s="14" t="s">
        <v>111</v>
      </c>
    </row>
    <row r="50" spans="1:16" s="14" customFormat="1" ht="13.5" customHeight="1">
      <c r="A50" s="158" t="s">
        <v>212</v>
      </c>
      <c r="B50" s="158" t="s">
        <v>106</v>
      </c>
      <c r="C50" s="158" t="s">
        <v>168</v>
      </c>
      <c r="D50" s="159" t="s">
        <v>213</v>
      </c>
      <c r="E50" s="160" t="s">
        <v>214</v>
      </c>
      <c r="F50" s="158" t="s">
        <v>145</v>
      </c>
      <c r="G50" s="161">
        <v>64.8</v>
      </c>
      <c r="H50" s="162"/>
      <c r="I50" s="162">
        <f t="shared" si="6"/>
        <v>0</v>
      </c>
      <c r="J50" s="163">
        <v>0</v>
      </c>
      <c r="K50" s="161">
        <f t="shared" si="7"/>
        <v>0</v>
      </c>
      <c r="L50" s="163">
        <v>0</v>
      </c>
      <c r="M50" s="161">
        <f t="shared" si="8"/>
        <v>0</v>
      </c>
      <c r="N50" s="164">
        <v>20</v>
      </c>
      <c r="O50" s="165">
        <v>4</v>
      </c>
      <c r="P50" s="14" t="s">
        <v>111</v>
      </c>
    </row>
    <row r="51" spans="1:16" s="14" customFormat="1" ht="13.5" customHeight="1">
      <c r="A51" s="158" t="s">
        <v>215</v>
      </c>
      <c r="B51" s="158" t="s">
        <v>106</v>
      </c>
      <c r="C51" s="158" t="s">
        <v>168</v>
      </c>
      <c r="D51" s="159" t="s">
        <v>216</v>
      </c>
      <c r="E51" s="160" t="s">
        <v>217</v>
      </c>
      <c r="F51" s="158" t="s">
        <v>145</v>
      </c>
      <c r="G51" s="161">
        <v>3.5</v>
      </c>
      <c r="H51" s="162"/>
      <c r="I51" s="162">
        <f t="shared" si="6"/>
        <v>0</v>
      </c>
      <c r="J51" s="163">
        <v>0</v>
      </c>
      <c r="K51" s="161">
        <f t="shared" si="7"/>
        <v>0</v>
      </c>
      <c r="L51" s="163">
        <v>0</v>
      </c>
      <c r="M51" s="161">
        <f t="shared" si="8"/>
        <v>0</v>
      </c>
      <c r="N51" s="164">
        <v>20</v>
      </c>
      <c r="O51" s="165">
        <v>4</v>
      </c>
      <c r="P51" s="14" t="s">
        <v>111</v>
      </c>
    </row>
    <row r="52" spans="1:16" s="14" customFormat="1" ht="13.5" customHeight="1">
      <c r="A52" s="158" t="s">
        <v>218</v>
      </c>
      <c r="B52" s="158" t="s">
        <v>106</v>
      </c>
      <c r="C52" s="158" t="s">
        <v>168</v>
      </c>
      <c r="D52" s="159" t="s">
        <v>219</v>
      </c>
      <c r="E52" s="160" t="s">
        <v>220</v>
      </c>
      <c r="F52" s="158" t="s">
        <v>145</v>
      </c>
      <c r="G52" s="161">
        <v>121.8</v>
      </c>
      <c r="H52" s="162"/>
      <c r="I52" s="162">
        <f t="shared" si="6"/>
        <v>0</v>
      </c>
      <c r="J52" s="163">
        <v>0</v>
      </c>
      <c r="K52" s="161">
        <f t="shared" si="7"/>
        <v>0</v>
      </c>
      <c r="L52" s="163">
        <v>0</v>
      </c>
      <c r="M52" s="161">
        <f t="shared" si="8"/>
        <v>0</v>
      </c>
      <c r="N52" s="164">
        <v>20</v>
      </c>
      <c r="O52" s="165">
        <v>4</v>
      </c>
      <c r="P52" s="14" t="s">
        <v>111</v>
      </c>
    </row>
    <row r="53" spans="1:16" s="14" customFormat="1" ht="13.5" customHeight="1">
      <c r="A53" s="158" t="s">
        <v>221</v>
      </c>
      <c r="B53" s="158" t="s">
        <v>106</v>
      </c>
      <c r="C53" s="158" t="s">
        <v>168</v>
      </c>
      <c r="D53" s="159" t="s">
        <v>222</v>
      </c>
      <c r="E53" s="160" t="s">
        <v>223</v>
      </c>
      <c r="F53" s="158" t="s">
        <v>145</v>
      </c>
      <c r="G53" s="161">
        <v>33.54</v>
      </c>
      <c r="H53" s="162"/>
      <c r="I53" s="162">
        <f t="shared" si="6"/>
        <v>0</v>
      </c>
      <c r="J53" s="163">
        <v>0</v>
      </c>
      <c r="K53" s="161">
        <f t="shared" si="7"/>
        <v>0</v>
      </c>
      <c r="L53" s="163">
        <v>0</v>
      </c>
      <c r="M53" s="161">
        <f t="shared" si="8"/>
        <v>0</v>
      </c>
      <c r="N53" s="164">
        <v>20</v>
      </c>
      <c r="O53" s="165">
        <v>4</v>
      </c>
      <c r="P53" s="14" t="s">
        <v>111</v>
      </c>
    </row>
    <row r="54" spans="1:16" s="14" customFormat="1" ht="13.5" customHeight="1">
      <c r="A54" s="158" t="s">
        <v>224</v>
      </c>
      <c r="B54" s="158" t="s">
        <v>106</v>
      </c>
      <c r="C54" s="158" t="s">
        <v>225</v>
      </c>
      <c r="D54" s="159" t="s">
        <v>226</v>
      </c>
      <c r="E54" s="160" t="s">
        <v>227</v>
      </c>
      <c r="F54" s="158" t="s">
        <v>110</v>
      </c>
      <c r="G54" s="161">
        <v>1.5</v>
      </c>
      <c r="H54" s="162"/>
      <c r="I54" s="162">
        <f t="shared" si="6"/>
        <v>0</v>
      </c>
      <c r="J54" s="163">
        <v>0</v>
      </c>
      <c r="K54" s="161">
        <f t="shared" si="7"/>
        <v>0</v>
      </c>
      <c r="L54" s="163">
        <v>1.633</v>
      </c>
      <c r="M54" s="161">
        <f t="shared" si="8"/>
        <v>2.4495</v>
      </c>
      <c r="N54" s="164">
        <v>20</v>
      </c>
      <c r="O54" s="165">
        <v>4</v>
      </c>
      <c r="P54" s="14" t="s">
        <v>111</v>
      </c>
    </row>
    <row r="55" spans="1:16" s="14" customFormat="1" ht="13.5" customHeight="1">
      <c r="A55" s="158" t="s">
        <v>228</v>
      </c>
      <c r="B55" s="158" t="s">
        <v>106</v>
      </c>
      <c r="C55" s="158" t="s">
        <v>225</v>
      </c>
      <c r="D55" s="159" t="s">
        <v>229</v>
      </c>
      <c r="E55" s="160" t="s">
        <v>230</v>
      </c>
      <c r="F55" s="158" t="s">
        <v>110</v>
      </c>
      <c r="G55" s="161">
        <v>4.86</v>
      </c>
      <c r="H55" s="162"/>
      <c r="I55" s="162">
        <f t="shared" si="6"/>
        <v>0</v>
      </c>
      <c r="J55" s="163">
        <v>0</v>
      </c>
      <c r="K55" s="161">
        <f t="shared" si="7"/>
        <v>0</v>
      </c>
      <c r="L55" s="163">
        <v>2.2</v>
      </c>
      <c r="M55" s="161">
        <f t="shared" si="8"/>
        <v>10.692000000000002</v>
      </c>
      <c r="N55" s="164">
        <v>20</v>
      </c>
      <c r="O55" s="165">
        <v>4</v>
      </c>
      <c r="P55" s="14" t="s">
        <v>111</v>
      </c>
    </row>
    <row r="56" spans="1:16" s="14" customFormat="1" ht="24" customHeight="1">
      <c r="A56" s="158" t="s">
        <v>231</v>
      </c>
      <c r="B56" s="158" t="s">
        <v>106</v>
      </c>
      <c r="C56" s="158" t="s">
        <v>225</v>
      </c>
      <c r="D56" s="159" t="s">
        <v>232</v>
      </c>
      <c r="E56" s="160" t="s">
        <v>233</v>
      </c>
      <c r="F56" s="158" t="s">
        <v>132</v>
      </c>
      <c r="G56" s="161">
        <v>6.828</v>
      </c>
      <c r="H56" s="162"/>
      <c r="I56" s="162">
        <f t="shared" si="6"/>
        <v>0</v>
      </c>
      <c r="J56" s="163">
        <v>0</v>
      </c>
      <c r="K56" s="161">
        <f t="shared" si="7"/>
        <v>0</v>
      </c>
      <c r="L56" s="163">
        <v>0.065</v>
      </c>
      <c r="M56" s="161">
        <f t="shared" si="8"/>
        <v>0.44382000000000005</v>
      </c>
      <c r="N56" s="164">
        <v>20</v>
      </c>
      <c r="O56" s="165">
        <v>4</v>
      </c>
      <c r="P56" s="14" t="s">
        <v>111</v>
      </c>
    </row>
    <row r="57" spans="1:16" s="14" customFormat="1" ht="13.5" customHeight="1">
      <c r="A57" s="158" t="s">
        <v>234</v>
      </c>
      <c r="B57" s="158" t="s">
        <v>106</v>
      </c>
      <c r="C57" s="158" t="s">
        <v>225</v>
      </c>
      <c r="D57" s="159" t="s">
        <v>235</v>
      </c>
      <c r="E57" s="160" t="s">
        <v>236</v>
      </c>
      <c r="F57" s="158" t="s">
        <v>163</v>
      </c>
      <c r="G57" s="161">
        <v>20</v>
      </c>
      <c r="H57" s="162"/>
      <c r="I57" s="162">
        <f t="shared" si="6"/>
        <v>0</v>
      </c>
      <c r="J57" s="163">
        <v>0</v>
      </c>
      <c r="K57" s="161">
        <f t="shared" si="7"/>
        <v>0</v>
      </c>
      <c r="L57" s="163">
        <v>0</v>
      </c>
      <c r="M57" s="161">
        <f t="shared" si="8"/>
        <v>0</v>
      </c>
      <c r="N57" s="164">
        <v>20</v>
      </c>
      <c r="O57" s="165">
        <v>4</v>
      </c>
      <c r="P57" s="14" t="s">
        <v>111</v>
      </c>
    </row>
    <row r="58" spans="1:16" s="14" customFormat="1" ht="13.5" customHeight="1">
      <c r="A58" s="158" t="s">
        <v>237</v>
      </c>
      <c r="B58" s="158" t="s">
        <v>106</v>
      </c>
      <c r="C58" s="158" t="s">
        <v>225</v>
      </c>
      <c r="D58" s="159" t="s">
        <v>238</v>
      </c>
      <c r="E58" s="160" t="s">
        <v>239</v>
      </c>
      <c r="F58" s="158" t="s">
        <v>163</v>
      </c>
      <c r="G58" s="161">
        <v>4</v>
      </c>
      <c r="H58" s="162"/>
      <c r="I58" s="162">
        <f t="shared" si="6"/>
        <v>0</v>
      </c>
      <c r="J58" s="163">
        <v>0</v>
      </c>
      <c r="K58" s="161">
        <f t="shared" si="7"/>
        <v>0</v>
      </c>
      <c r="L58" s="163">
        <v>0</v>
      </c>
      <c r="M58" s="161">
        <f t="shared" si="8"/>
        <v>0</v>
      </c>
      <c r="N58" s="164">
        <v>20</v>
      </c>
      <c r="O58" s="165">
        <v>4</v>
      </c>
      <c r="P58" s="14" t="s">
        <v>111</v>
      </c>
    </row>
    <row r="59" spans="1:16" s="14" customFormat="1" ht="24" customHeight="1">
      <c r="A59" s="158" t="s">
        <v>240</v>
      </c>
      <c r="B59" s="158" t="s">
        <v>106</v>
      </c>
      <c r="C59" s="158" t="s">
        <v>225</v>
      </c>
      <c r="D59" s="159" t="s">
        <v>241</v>
      </c>
      <c r="E59" s="160" t="s">
        <v>242</v>
      </c>
      <c r="F59" s="158" t="s">
        <v>132</v>
      </c>
      <c r="G59" s="161">
        <v>20.921</v>
      </c>
      <c r="H59" s="162"/>
      <c r="I59" s="162">
        <f t="shared" si="6"/>
        <v>0</v>
      </c>
      <c r="J59" s="163">
        <v>0.001219344</v>
      </c>
      <c r="K59" s="161">
        <f t="shared" si="7"/>
        <v>0.025509895824</v>
      </c>
      <c r="L59" s="163">
        <v>0.063</v>
      </c>
      <c r="M59" s="161">
        <f t="shared" si="8"/>
        <v>1.318023</v>
      </c>
      <c r="N59" s="164">
        <v>20</v>
      </c>
      <c r="O59" s="165">
        <v>4</v>
      </c>
      <c r="P59" s="14" t="s">
        <v>111</v>
      </c>
    </row>
    <row r="60" spans="1:16" s="14" customFormat="1" ht="13.5" customHeight="1">
      <c r="A60" s="158" t="s">
        <v>243</v>
      </c>
      <c r="B60" s="158" t="s">
        <v>106</v>
      </c>
      <c r="C60" s="158" t="s">
        <v>225</v>
      </c>
      <c r="D60" s="159" t="s">
        <v>244</v>
      </c>
      <c r="E60" s="160" t="s">
        <v>245</v>
      </c>
      <c r="F60" s="158" t="s">
        <v>132</v>
      </c>
      <c r="G60" s="161">
        <v>7.588</v>
      </c>
      <c r="H60" s="162"/>
      <c r="I60" s="162">
        <f t="shared" si="6"/>
        <v>0</v>
      </c>
      <c r="J60" s="163">
        <v>0.001146</v>
      </c>
      <c r="K60" s="161">
        <f t="shared" si="7"/>
        <v>0.008695848</v>
      </c>
      <c r="L60" s="163">
        <v>0.082</v>
      </c>
      <c r="M60" s="161">
        <f t="shared" si="8"/>
        <v>0.622216</v>
      </c>
      <c r="N60" s="164">
        <v>20</v>
      </c>
      <c r="O60" s="165">
        <v>4</v>
      </c>
      <c r="P60" s="14" t="s">
        <v>111</v>
      </c>
    </row>
    <row r="61" spans="1:16" s="14" customFormat="1" ht="24" customHeight="1">
      <c r="A61" s="158" t="s">
        <v>246</v>
      </c>
      <c r="B61" s="158" t="s">
        <v>106</v>
      </c>
      <c r="C61" s="158" t="s">
        <v>225</v>
      </c>
      <c r="D61" s="159" t="s">
        <v>247</v>
      </c>
      <c r="E61" s="160" t="s">
        <v>248</v>
      </c>
      <c r="F61" s="158" t="s">
        <v>132</v>
      </c>
      <c r="G61" s="161">
        <v>410.519</v>
      </c>
      <c r="H61" s="162"/>
      <c r="I61" s="162">
        <f t="shared" si="6"/>
        <v>0</v>
      </c>
      <c r="J61" s="163">
        <v>0</v>
      </c>
      <c r="K61" s="161">
        <f t="shared" si="7"/>
        <v>0</v>
      </c>
      <c r="L61" s="163">
        <v>0.012</v>
      </c>
      <c r="M61" s="161">
        <f t="shared" si="8"/>
        <v>4.926228</v>
      </c>
      <c r="N61" s="164">
        <v>20</v>
      </c>
      <c r="O61" s="165">
        <v>4</v>
      </c>
      <c r="P61" s="14" t="s">
        <v>111</v>
      </c>
    </row>
    <row r="62" spans="1:16" s="14" customFormat="1" ht="13.5" customHeight="1">
      <c r="A62" s="158" t="s">
        <v>249</v>
      </c>
      <c r="B62" s="158" t="s">
        <v>106</v>
      </c>
      <c r="C62" s="158" t="s">
        <v>225</v>
      </c>
      <c r="D62" s="159" t="s">
        <v>250</v>
      </c>
      <c r="E62" s="160" t="s">
        <v>251</v>
      </c>
      <c r="F62" s="158" t="s">
        <v>252</v>
      </c>
      <c r="G62" s="161">
        <v>34.718</v>
      </c>
      <c r="H62" s="162"/>
      <c r="I62" s="162">
        <f t="shared" si="6"/>
        <v>0</v>
      </c>
      <c r="J62" s="163">
        <v>0</v>
      </c>
      <c r="K62" s="161">
        <f t="shared" si="7"/>
        <v>0</v>
      </c>
      <c r="L62" s="163">
        <v>0</v>
      </c>
      <c r="M62" s="161">
        <f t="shared" si="8"/>
        <v>0</v>
      </c>
      <c r="N62" s="164">
        <v>20</v>
      </c>
      <c r="O62" s="165">
        <v>4</v>
      </c>
      <c r="P62" s="14" t="s">
        <v>111</v>
      </c>
    </row>
    <row r="63" spans="1:16" s="14" customFormat="1" ht="13.5" customHeight="1">
      <c r="A63" s="158" t="s">
        <v>253</v>
      </c>
      <c r="B63" s="158" t="s">
        <v>106</v>
      </c>
      <c r="C63" s="158" t="s">
        <v>225</v>
      </c>
      <c r="D63" s="159" t="s">
        <v>254</v>
      </c>
      <c r="E63" s="160" t="s">
        <v>255</v>
      </c>
      <c r="F63" s="158" t="s">
        <v>252</v>
      </c>
      <c r="G63" s="161">
        <v>347.18</v>
      </c>
      <c r="H63" s="162"/>
      <c r="I63" s="162">
        <f t="shared" si="6"/>
        <v>0</v>
      </c>
      <c r="J63" s="163">
        <v>0</v>
      </c>
      <c r="K63" s="161">
        <f t="shared" si="7"/>
        <v>0</v>
      </c>
      <c r="L63" s="163">
        <v>0</v>
      </c>
      <c r="M63" s="161">
        <f t="shared" si="8"/>
        <v>0</v>
      </c>
      <c r="N63" s="164">
        <v>20</v>
      </c>
      <c r="O63" s="165">
        <v>4</v>
      </c>
      <c r="P63" s="14" t="s">
        <v>111</v>
      </c>
    </row>
    <row r="64" spans="1:16" s="14" customFormat="1" ht="13.5" customHeight="1">
      <c r="A64" s="158" t="s">
        <v>256</v>
      </c>
      <c r="B64" s="158" t="s">
        <v>106</v>
      </c>
      <c r="C64" s="158" t="s">
        <v>225</v>
      </c>
      <c r="D64" s="159" t="s">
        <v>257</v>
      </c>
      <c r="E64" s="160" t="s">
        <v>258</v>
      </c>
      <c r="F64" s="158" t="s">
        <v>252</v>
      </c>
      <c r="G64" s="161">
        <v>34.718</v>
      </c>
      <c r="H64" s="162"/>
      <c r="I64" s="162">
        <f t="shared" si="6"/>
        <v>0</v>
      </c>
      <c r="J64" s="163">
        <v>0</v>
      </c>
      <c r="K64" s="161">
        <f t="shared" si="7"/>
        <v>0</v>
      </c>
      <c r="L64" s="163">
        <v>0</v>
      </c>
      <c r="M64" s="161">
        <f t="shared" si="8"/>
        <v>0</v>
      </c>
      <c r="N64" s="164">
        <v>20</v>
      </c>
      <c r="O64" s="165">
        <v>4</v>
      </c>
      <c r="P64" s="14" t="s">
        <v>111</v>
      </c>
    </row>
    <row r="65" spans="1:16" s="14" customFormat="1" ht="13.5" customHeight="1">
      <c r="A65" s="158" t="s">
        <v>259</v>
      </c>
      <c r="B65" s="158" t="s">
        <v>106</v>
      </c>
      <c r="C65" s="158" t="s">
        <v>225</v>
      </c>
      <c r="D65" s="159" t="s">
        <v>260</v>
      </c>
      <c r="E65" s="160" t="s">
        <v>261</v>
      </c>
      <c r="F65" s="158" t="s">
        <v>252</v>
      </c>
      <c r="G65" s="161">
        <v>34.718</v>
      </c>
      <c r="H65" s="162"/>
      <c r="I65" s="162">
        <f t="shared" si="6"/>
        <v>0</v>
      </c>
      <c r="J65" s="163">
        <v>0</v>
      </c>
      <c r="K65" s="161">
        <f t="shared" si="7"/>
        <v>0</v>
      </c>
      <c r="L65" s="163">
        <v>0</v>
      </c>
      <c r="M65" s="161">
        <f t="shared" si="8"/>
        <v>0</v>
      </c>
      <c r="N65" s="164">
        <v>20</v>
      </c>
      <c r="O65" s="165">
        <v>4</v>
      </c>
      <c r="P65" s="14" t="s">
        <v>111</v>
      </c>
    </row>
    <row r="66" spans="2:16" s="131" customFormat="1" ht="12.75" customHeight="1">
      <c r="B66" s="136" t="s">
        <v>59</v>
      </c>
      <c r="D66" s="137" t="s">
        <v>262</v>
      </c>
      <c r="E66" s="137" t="s">
        <v>263</v>
      </c>
      <c r="I66" s="138">
        <f>I67</f>
        <v>0</v>
      </c>
      <c r="K66" s="139">
        <f>K67</f>
        <v>0</v>
      </c>
      <c r="M66" s="139">
        <f>M67</f>
        <v>0</v>
      </c>
      <c r="P66" s="137" t="s">
        <v>104</v>
      </c>
    </row>
    <row r="67" spans="1:16" s="14" customFormat="1" ht="24" customHeight="1">
      <c r="A67" s="158" t="s">
        <v>264</v>
      </c>
      <c r="B67" s="158" t="s">
        <v>106</v>
      </c>
      <c r="C67" s="158" t="s">
        <v>151</v>
      </c>
      <c r="D67" s="159" t="s">
        <v>265</v>
      </c>
      <c r="E67" s="160" t="s">
        <v>266</v>
      </c>
      <c r="F67" s="158" t="s">
        <v>252</v>
      </c>
      <c r="G67" s="161">
        <v>87.332</v>
      </c>
      <c r="H67" s="162"/>
      <c r="I67" s="162">
        <f>ROUND(G67*H67,3)</f>
        <v>0</v>
      </c>
      <c r="J67" s="163">
        <v>0</v>
      </c>
      <c r="K67" s="161">
        <f>G67*J67</f>
        <v>0</v>
      </c>
      <c r="L67" s="163">
        <v>0</v>
      </c>
      <c r="M67" s="161">
        <f>G67*L67</f>
        <v>0</v>
      </c>
      <c r="N67" s="164">
        <v>20</v>
      </c>
      <c r="O67" s="165">
        <v>4</v>
      </c>
      <c r="P67" s="14" t="s">
        <v>111</v>
      </c>
    </row>
    <row r="68" spans="2:16" s="131" customFormat="1" ht="12.75" customHeight="1">
      <c r="B68" s="132" t="s">
        <v>59</v>
      </c>
      <c r="D68" s="133" t="s">
        <v>46</v>
      </c>
      <c r="E68" s="133" t="s">
        <v>267</v>
      </c>
      <c r="I68" s="134">
        <f>I69+I74+I77+I83+I103+I106+I121+I128+I132</f>
        <v>0</v>
      </c>
      <c r="K68" s="135">
        <f>K69+K74+K77+K83+K103+K106+K121+K128+K132</f>
        <v>18.947258494978</v>
      </c>
      <c r="M68" s="135">
        <f>M69+M74+M77+M83+M103+M106+M121+M128+M132</f>
        <v>12.623806850000001</v>
      </c>
      <c r="P68" s="133" t="s">
        <v>103</v>
      </c>
    </row>
    <row r="69" spans="2:16" s="131" customFormat="1" ht="12.75" customHeight="1">
      <c r="B69" s="136" t="s">
        <v>59</v>
      </c>
      <c r="D69" s="137" t="s">
        <v>268</v>
      </c>
      <c r="E69" s="137" t="s">
        <v>269</v>
      </c>
      <c r="I69" s="138">
        <f>SUM(I70:I73)</f>
        <v>0</v>
      </c>
      <c r="K69" s="139">
        <f>SUM(K70:K73)</f>
        <v>1.462727329536</v>
      </c>
      <c r="M69" s="139">
        <f>SUM(M70:M73)</f>
        <v>0</v>
      </c>
      <c r="P69" s="137" t="s">
        <v>104</v>
      </c>
    </row>
    <row r="70" spans="1:16" s="14" customFormat="1" ht="24" customHeight="1">
      <c r="A70" s="158" t="s">
        <v>270</v>
      </c>
      <c r="B70" s="158" t="s">
        <v>106</v>
      </c>
      <c r="C70" s="158" t="s">
        <v>268</v>
      </c>
      <c r="D70" s="159" t="s">
        <v>271</v>
      </c>
      <c r="E70" s="160" t="s">
        <v>272</v>
      </c>
      <c r="F70" s="158" t="s">
        <v>132</v>
      </c>
      <c r="G70" s="161">
        <v>227.104</v>
      </c>
      <c r="H70" s="162"/>
      <c r="I70" s="162">
        <f>ROUND(G70*H70,3)</f>
        <v>0</v>
      </c>
      <c r="J70" s="163">
        <v>0</v>
      </c>
      <c r="K70" s="161">
        <f>G70*J70</f>
        <v>0</v>
      </c>
      <c r="L70" s="163">
        <v>0</v>
      </c>
      <c r="M70" s="161">
        <f>G70*L70</f>
        <v>0</v>
      </c>
      <c r="N70" s="164">
        <v>20</v>
      </c>
      <c r="O70" s="165">
        <v>16</v>
      </c>
      <c r="P70" s="14" t="s">
        <v>111</v>
      </c>
    </row>
    <row r="71" spans="1:16" s="14" customFormat="1" ht="13.5" customHeight="1">
      <c r="A71" s="166" t="s">
        <v>273</v>
      </c>
      <c r="B71" s="166" t="s">
        <v>134</v>
      </c>
      <c r="C71" s="166" t="s">
        <v>135</v>
      </c>
      <c r="D71" s="167" t="s">
        <v>274</v>
      </c>
      <c r="E71" s="168" t="s">
        <v>275</v>
      </c>
      <c r="F71" s="166" t="s">
        <v>132</v>
      </c>
      <c r="G71" s="169">
        <v>231.646</v>
      </c>
      <c r="H71" s="170"/>
      <c r="I71" s="170">
        <f>ROUND(G71*H71,3)</f>
        <v>0</v>
      </c>
      <c r="J71" s="171">
        <v>0.006</v>
      </c>
      <c r="K71" s="169">
        <f>G71*J71</f>
        <v>1.389876</v>
      </c>
      <c r="L71" s="171">
        <v>0</v>
      </c>
      <c r="M71" s="169">
        <f>G71*L71</f>
        <v>0</v>
      </c>
      <c r="N71" s="172">
        <v>20</v>
      </c>
      <c r="O71" s="173">
        <v>32</v>
      </c>
      <c r="P71" s="174" t="s">
        <v>111</v>
      </c>
    </row>
    <row r="72" spans="1:16" s="14" customFormat="1" ht="13.5" customHeight="1">
      <c r="A72" s="158" t="s">
        <v>276</v>
      </c>
      <c r="B72" s="158" t="s">
        <v>106</v>
      </c>
      <c r="C72" s="158" t="s">
        <v>268</v>
      </c>
      <c r="D72" s="159" t="s">
        <v>277</v>
      </c>
      <c r="E72" s="160" t="s">
        <v>278</v>
      </c>
      <c r="F72" s="158" t="s">
        <v>132</v>
      </c>
      <c r="G72" s="161">
        <v>227.104</v>
      </c>
      <c r="H72" s="162"/>
      <c r="I72" s="162">
        <f>ROUND(G72*H72,3)</f>
        <v>0</v>
      </c>
      <c r="J72" s="163">
        <v>0.000320784</v>
      </c>
      <c r="K72" s="161">
        <f>G72*J72</f>
        <v>0.072851329536</v>
      </c>
      <c r="L72" s="163">
        <v>0</v>
      </c>
      <c r="M72" s="161">
        <f>G72*L72</f>
        <v>0</v>
      </c>
      <c r="N72" s="164">
        <v>20</v>
      </c>
      <c r="O72" s="165">
        <v>16</v>
      </c>
      <c r="P72" s="14" t="s">
        <v>111</v>
      </c>
    </row>
    <row r="73" spans="1:16" s="14" customFormat="1" ht="13.5" customHeight="1">
      <c r="A73" s="158" t="s">
        <v>279</v>
      </c>
      <c r="B73" s="158" t="s">
        <v>106</v>
      </c>
      <c r="C73" s="158" t="s">
        <v>268</v>
      </c>
      <c r="D73" s="159" t="s">
        <v>280</v>
      </c>
      <c r="E73" s="160" t="s">
        <v>281</v>
      </c>
      <c r="F73" s="158" t="s">
        <v>42</v>
      </c>
      <c r="G73" s="161">
        <v>51.492</v>
      </c>
      <c r="H73" s="162"/>
      <c r="I73" s="162">
        <f>ROUND(G73*H73,3)</f>
        <v>0</v>
      </c>
      <c r="J73" s="163">
        <v>0</v>
      </c>
      <c r="K73" s="161">
        <f>G73*J73</f>
        <v>0</v>
      </c>
      <c r="L73" s="163">
        <v>0</v>
      </c>
      <c r="M73" s="161">
        <f>G73*L73</f>
        <v>0</v>
      </c>
      <c r="N73" s="164">
        <v>20</v>
      </c>
      <c r="O73" s="165">
        <v>16</v>
      </c>
      <c r="P73" s="14" t="s">
        <v>111</v>
      </c>
    </row>
    <row r="74" spans="2:16" s="131" customFormat="1" ht="12.75" customHeight="1">
      <c r="B74" s="136" t="s">
        <v>59</v>
      </c>
      <c r="D74" s="137" t="s">
        <v>282</v>
      </c>
      <c r="E74" s="137" t="s">
        <v>283</v>
      </c>
      <c r="I74" s="138">
        <f>SUM(I75:I76)</f>
        <v>0</v>
      </c>
      <c r="K74" s="139">
        <f>SUM(K75:K76)</f>
        <v>0.0474076144</v>
      </c>
      <c r="M74" s="139">
        <f>SUM(M75:M76)</f>
        <v>0</v>
      </c>
      <c r="P74" s="137" t="s">
        <v>104</v>
      </c>
    </row>
    <row r="75" spans="1:16" s="14" customFormat="1" ht="13.5" customHeight="1">
      <c r="A75" s="158" t="s">
        <v>284</v>
      </c>
      <c r="B75" s="158" t="s">
        <v>106</v>
      </c>
      <c r="C75" s="158" t="s">
        <v>282</v>
      </c>
      <c r="D75" s="159" t="s">
        <v>285</v>
      </c>
      <c r="E75" s="160" t="s">
        <v>286</v>
      </c>
      <c r="F75" s="158" t="s">
        <v>132</v>
      </c>
      <c r="G75" s="161">
        <v>0.4</v>
      </c>
      <c r="H75" s="162"/>
      <c r="I75" s="162">
        <f>ROUND(G75*H75,3)</f>
        <v>0</v>
      </c>
      <c r="J75" s="163">
        <v>0.118519036</v>
      </c>
      <c r="K75" s="161">
        <f>G75*J75</f>
        <v>0.0474076144</v>
      </c>
      <c r="L75" s="163">
        <v>0</v>
      </c>
      <c r="M75" s="161">
        <f>G75*L75</f>
        <v>0</v>
      </c>
      <c r="N75" s="164">
        <v>20</v>
      </c>
      <c r="O75" s="165">
        <v>16</v>
      </c>
      <c r="P75" s="14" t="s">
        <v>111</v>
      </c>
    </row>
    <row r="76" spans="1:16" s="14" customFormat="1" ht="13.5" customHeight="1">
      <c r="A76" s="158" t="s">
        <v>287</v>
      </c>
      <c r="B76" s="158" t="s">
        <v>106</v>
      </c>
      <c r="C76" s="158" t="s">
        <v>282</v>
      </c>
      <c r="D76" s="159" t="s">
        <v>288</v>
      </c>
      <c r="E76" s="160" t="s">
        <v>289</v>
      </c>
      <c r="F76" s="158" t="s">
        <v>42</v>
      </c>
      <c r="G76" s="161">
        <v>0.072</v>
      </c>
      <c r="H76" s="162"/>
      <c r="I76" s="162">
        <f>ROUND(G76*H76,3)</f>
        <v>0</v>
      </c>
      <c r="J76" s="163">
        <v>0</v>
      </c>
      <c r="K76" s="161">
        <f>G76*J76</f>
        <v>0</v>
      </c>
      <c r="L76" s="163">
        <v>0</v>
      </c>
      <c r="M76" s="161">
        <f>G76*L76</f>
        <v>0</v>
      </c>
      <c r="N76" s="164">
        <v>20</v>
      </c>
      <c r="O76" s="165">
        <v>16</v>
      </c>
      <c r="P76" s="14" t="s">
        <v>111</v>
      </c>
    </row>
    <row r="77" spans="2:16" s="131" customFormat="1" ht="12.75" customHeight="1">
      <c r="B77" s="136" t="s">
        <v>59</v>
      </c>
      <c r="D77" s="137" t="s">
        <v>290</v>
      </c>
      <c r="E77" s="137" t="s">
        <v>291</v>
      </c>
      <c r="I77" s="138">
        <f>SUM(I78:I82)</f>
        <v>0</v>
      </c>
      <c r="K77" s="139">
        <f>SUM(K78:K82)</f>
        <v>1.2608912203540001</v>
      </c>
      <c r="M77" s="139">
        <f>SUM(M78:M82)</f>
        <v>0</v>
      </c>
      <c r="P77" s="137" t="s">
        <v>104</v>
      </c>
    </row>
    <row r="78" spans="1:16" s="14" customFormat="1" ht="24" customHeight="1">
      <c r="A78" s="158" t="s">
        <v>292</v>
      </c>
      <c r="B78" s="158" t="s">
        <v>106</v>
      </c>
      <c r="C78" s="158" t="s">
        <v>290</v>
      </c>
      <c r="D78" s="159" t="s">
        <v>293</v>
      </c>
      <c r="E78" s="160" t="s">
        <v>294</v>
      </c>
      <c r="F78" s="158" t="s">
        <v>145</v>
      </c>
      <c r="G78" s="161">
        <v>877.685</v>
      </c>
      <c r="H78" s="162"/>
      <c r="I78" s="162">
        <f>ROUND(G78*H78,3)</f>
        <v>0</v>
      </c>
      <c r="J78" s="163">
        <v>0</v>
      </c>
      <c r="K78" s="161">
        <f>G78*J78</f>
        <v>0</v>
      </c>
      <c r="L78" s="163">
        <v>0</v>
      </c>
      <c r="M78" s="161">
        <f>G78*L78</f>
        <v>0</v>
      </c>
      <c r="N78" s="164">
        <v>20</v>
      </c>
      <c r="O78" s="165">
        <v>16</v>
      </c>
      <c r="P78" s="14" t="s">
        <v>111</v>
      </c>
    </row>
    <row r="79" spans="1:16" s="14" customFormat="1" ht="13.5" customHeight="1">
      <c r="A79" s="166" t="s">
        <v>295</v>
      </c>
      <c r="B79" s="166" t="s">
        <v>134</v>
      </c>
      <c r="C79" s="166" t="s">
        <v>135</v>
      </c>
      <c r="D79" s="167" t="s">
        <v>296</v>
      </c>
      <c r="E79" s="168" t="s">
        <v>297</v>
      </c>
      <c r="F79" s="166" t="s">
        <v>110</v>
      </c>
      <c r="G79" s="169">
        <v>2.194</v>
      </c>
      <c r="H79" s="170"/>
      <c r="I79" s="170">
        <f>ROUND(G79*H79,3)</f>
        <v>0</v>
      </c>
      <c r="J79" s="171">
        <v>0.55</v>
      </c>
      <c r="K79" s="169">
        <f>G79*J79</f>
        <v>1.2067</v>
      </c>
      <c r="L79" s="171">
        <v>0</v>
      </c>
      <c r="M79" s="169">
        <f>G79*L79</f>
        <v>0</v>
      </c>
      <c r="N79" s="172">
        <v>20</v>
      </c>
      <c r="O79" s="173">
        <v>32</v>
      </c>
      <c r="P79" s="174" t="s">
        <v>111</v>
      </c>
    </row>
    <row r="80" spans="1:16" s="14" customFormat="1" ht="24" customHeight="1">
      <c r="A80" s="158" t="s">
        <v>298</v>
      </c>
      <c r="B80" s="158" t="s">
        <v>106</v>
      </c>
      <c r="C80" s="158" t="s">
        <v>290</v>
      </c>
      <c r="D80" s="159" t="s">
        <v>299</v>
      </c>
      <c r="E80" s="160" t="s">
        <v>300</v>
      </c>
      <c r="F80" s="158" t="s">
        <v>110</v>
      </c>
      <c r="G80" s="161">
        <v>2.194</v>
      </c>
      <c r="H80" s="162"/>
      <c r="I80" s="162">
        <f>ROUND(G80*H80,3)</f>
        <v>0</v>
      </c>
      <c r="J80" s="163">
        <v>0.023565177</v>
      </c>
      <c r="K80" s="161">
        <f>G80*J80</f>
        <v>0.051701998337999995</v>
      </c>
      <c r="L80" s="163">
        <v>0</v>
      </c>
      <c r="M80" s="161">
        <f>G80*L80</f>
        <v>0</v>
      </c>
      <c r="N80" s="164">
        <v>20</v>
      </c>
      <c r="O80" s="165">
        <v>16</v>
      </c>
      <c r="P80" s="14" t="s">
        <v>111</v>
      </c>
    </row>
    <row r="81" spans="1:16" s="14" customFormat="1" ht="13.5" customHeight="1">
      <c r="A81" s="158" t="s">
        <v>301</v>
      </c>
      <c r="B81" s="158" t="s">
        <v>106</v>
      </c>
      <c r="C81" s="158" t="s">
        <v>290</v>
      </c>
      <c r="D81" s="159" t="s">
        <v>302</v>
      </c>
      <c r="E81" s="160" t="s">
        <v>303</v>
      </c>
      <c r="F81" s="158" t="s">
        <v>132</v>
      </c>
      <c r="G81" s="161">
        <v>15.084</v>
      </c>
      <c r="H81" s="162"/>
      <c r="I81" s="162">
        <f>ROUND(G81*H81,3)</f>
        <v>0</v>
      </c>
      <c r="J81" s="163">
        <v>0.000165024</v>
      </c>
      <c r="K81" s="161">
        <f>G81*J81</f>
        <v>0.002489222016</v>
      </c>
      <c r="L81" s="163">
        <v>0</v>
      </c>
      <c r="M81" s="161">
        <f>G81*L81</f>
        <v>0</v>
      </c>
      <c r="N81" s="164">
        <v>20</v>
      </c>
      <c r="O81" s="165">
        <v>16</v>
      </c>
      <c r="P81" s="14" t="s">
        <v>111</v>
      </c>
    </row>
    <row r="82" spans="1:16" s="14" customFormat="1" ht="13.5" customHeight="1">
      <c r="A82" s="158" t="s">
        <v>304</v>
      </c>
      <c r="B82" s="158" t="s">
        <v>106</v>
      </c>
      <c r="C82" s="158" t="s">
        <v>290</v>
      </c>
      <c r="D82" s="159" t="s">
        <v>305</v>
      </c>
      <c r="E82" s="160" t="s">
        <v>306</v>
      </c>
      <c r="F82" s="158" t="s">
        <v>42</v>
      </c>
      <c r="G82" s="161">
        <v>21.144</v>
      </c>
      <c r="H82" s="162"/>
      <c r="I82" s="162">
        <f>ROUND(G82*H82,3)</f>
        <v>0</v>
      </c>
      <c r="J82" s="163">
        <v>0</v>
      </c>
      <c r="K82" s="161">
        <f>G82*J82</f>
        <v>0</v>
      </c>
      <c r="L82" s="163">
        <v>0</v>
      </c>
      <c r="M82" s="161">
        <f>G82*L82</f>
        <v>0</v>
      </c>
      <c r="N82" s="164">
        <v>20</v>
      </c>
      <c r="O82" s="165">
        <v>16</v>
      </c>
      <c r="P82" s="14" t="s">
        <v>111</v>
      </c>
    </row>
    <row r="83" spans="2:16" s="131" customFormat="1" ht="12.75" customHeight="1">
      <c r="B83" s="136" t="s">
        <v>59</v>
      </c>
      <c r="D83" s="137" t="s">
        <v>307</v>
      </c>
      <c r="E83" s="137" t="s">
        <v>308</v>
      </c>
      <c r="I83" s="138">
        <f>SUM(I84:I102)</f>
        <v>0</v>
      </c>
      <c r="K83" s="139">
        <f>SUM(K84:K102)</f>
        <v>7.456376891600001</v>
      </c>
      <c r="M83" s="139">
        <f>SUM(M84:M102)</f>
        <v>1.16908185</v>
      </c>
      <c r="P83" s="137" t="s">
        <v>104</v>
      </c>
    </row>
    <row r="84" spans="1:16" s="14" customFormat="1" ht="13.5" customHeight="1">
      <c r="A84" s="158" t="s">
        <v>309</v>
      </c>
      <c r="B84" s="158" t="s">
        <v>106</v>
      </c>
      <c r="C84" s="158" t="s">
        <v>307</v>
      </c>
      <c r="D84" s="159" t="s">
        <v>310</v>
      </c>
      <c r="E84" s="160" t="s">
        <v>311</v>
      </c>
      <c r="F84" s="158" t="s">
        <v>145</v>
      </c>
      <c r="G84" s="161">
        <v>13.22</v>
      </c>
      <c r="H84" s="162"/>
      <c r="I84" s="162">
        <f aca="true" t="shared" si="9" ref="I84:I102">ROUND(G84*H84,3)</f>
        <v>0</v>
      </c>
      <c r="J84" s="163">
        <v>0.0190195</v>
      </c>
      <c r="K84" s="161">
        <f aca="true" t="shared" si="10" ref="K84:K102">G84*J84</f>
        <v>0.25143779000000005</v>
      </c>
      <c r="L84" s="163">
        <v>0</v>
      </c>
      <c r="M84" s="161">
        <f aca="true" t="shared" si="11" ref="M84:M102">G84*L84</f>
        <v>0</v>
      </c>
      <c r="N84" s="164">
        <v>20</v>
      </c>
      <c r="O84" s="165">
        <v>16</v>
      </c>
      <c r="P84" s="14" t="s">
        <v>111</v>
      </c>
    </row>
    <row r="85" spans="1:16" s="14" customFormat="1" ht="13.5" customHeight="1">
      <c r="A85" s="158" t="s">
        <v>312</v>
      </c>
      <c r="B85" s="158" t="s">
        <v>106</v>
      </c>
      <c r="C85" s="158" t="s">
        <v>307</v>
      </c>
      <c r="D85" s="159" t="s">
        <v>313</v>
      </c>
      <c r="E85" s="160" t="s">
        <v>314</v>
      </c>
      <c r="F85" s="158" t="s">
        <v>145</v>
      </c>
      <c r="G85" s="161">
        <v>33.97</v>
      </c>
      <c r="H85" s="162"/>
      <c r="I85" s="162">
        <f t="shared" si="9"/>
        <v>0</v>
      </c>
      <c r="J85" s="163">
        <v>0.0190195</v>
      </c>
      <c r="K85" s="161">
        <f t="shared" si="10"/>
        <v>0.646092415</v>
      </c>
      <c r="L85" s="163">
        <v>0</v>
      </c>
      <c r="M85" s="161">
        <f t="shared" si="11"/>
        <v>0</v>
      </c>
      <c r="N85" s="164">
        <v>20</v>
      </c>
      <c r="O85" s="165">
        <v>16</v>
      </c>
      <c r="P85" s="14" t="s">
        <v>111</v>
      </c>
    </row>
    <row r="86" spans="1:16" s="14" customFormat="1" ht="13.5" customHeight="1">
      <c r="A86" s="158" t="s">
        <v>315</v>
      </c>
      <c r="B86" s="158" t="s">
        <v>106</v>
      </c>
      <c r="C86" s="158" t="s">
        <v>307</v>
      </c>
      <c r="D86" s="159" t="s">
        <v>316</v>
      </c>
      <c r="E86" s="160" t="s">
        <v>317</v>
      </c>
      <c r="F86" s="158" t="s">
        <v>145</v>
      </c>
      <c r="G86" s="161">
        <v>13.22</v>
      </c>
      <c r="H86" s="162"/>
      <c r="I86" s="162">
        <f t="shared" si="9"/>
        <v>0</v>
      </c>
      <c r="J86" s="163">
        <v>0.0190195</v>
      </c>
      <c r="K86" s="161">
        <f t="shared" si="10"/>
        <v>0.25143779000000005</v>
      </c>
      <c r="L86" s="163">
        <v>0</v>
      </c>
      <c r="M86" s="161">
        <f t="shared" si="11"/>
        <v>0</v>
      </c>
      <c r="N86" s="164">
        <v>20</v>
      </c>
      <c r="O86" s="165">
        <v>16</v>
      </c>
      <c r="P86" s="14" t="s">
        <v>111</v>
      </c>
    </row>
    <row r="87" spans="1:16" s="14" customFormat="1" ht="13.5" customHeight="1">
      <c r="A87" s="158" t="s">
        <v>318</v>
      </c>
      <c r="B87" s="158" t="s">
        <v>106</v>
      </c>
      <c r="C87" s="158" t="s">
        <v>307</v>
      </c>
      <c r="D87" s="159" t="s">
        <v>319</v>
      </c>
      <c r="E87" s="160" t="s">
        <v>320</v>
      </c>
      <c r="F87" s="158" t="s">
        <v>145</v>
      </c>
      <c r="G87" s="161">
        <v>17.65</v>
      </c>
      <c r="H87" s="162"/>
      <c r="I87" s="162">
        <f t="shared" si="9"/>
        <v>0</v>
      </c>
      <c r="J87" s="163">
        <v>0.0190195</v>
      </c>
      <c r="K87" s="161">
        <f t="shared" si="10"/>
        <v>0.335694175</v>
      </c>
      <c r="L87" s="163">
        <v>0</v>
      </c>
      <c r="M87" s="161">
        <f t="shared" si="11"/>
        <v>0</v>
      </c>
      <c r="N87" s="164">
        <v>20</v>
      </c>
      <c r="O87" s="165">
        <v>16</v>
      </c>
      <c r="P87" s="14" t="s">
        <v>111</v>
      </c>
    </row>
    <row r="88" spans="1:16" s="14" customFormat="1" ht="13.5" customHeight="1">
      <c r="A88" s="158" t="s">
        <v>321</v>
      </c>
      <c r="B88" s="158" t="s">
        <v>106</v>
      </c>
      <c r="C88" s="158" t="s">
        <v>307</v>
      </c>
      <c r="D88" s="159" t="s">
        <v>322</v>
      </c>
      <c r="E88" s="160" t="s">
        <v>323</v>
      </c>
      <c r="F88" s="158" t="s">
        <v>145</v>
      </c>
      <c r="G88" s="161">
        <v>12.57</v>
      </c>
      <c r="H88" s="162"/>
      <c r="I88" s="162">
        <f t="shared" si="9"/>
        <v>0</v>
      </c>
      <c r="J88" s="163">
        <v>0.0190195</v>
      </c>
      <c r="K88" s="161">
        <f t="shared" si="10"/>
        <v>0.23907511500000003</v>
      </c>
      <c r="L88" s="163">
        <v>0</v>
      </c>
      <c r="M88" s="161">
        <f t="shared" si="11"/>
        <v>0</v>
      </c>
      <c r="N88" s="164">
        <v>20</v>
      </c>
      <c r="O88" s="165">
        <v>16</v>
      </c>
      <c r="P88" s="14" t="s">
        <v>111</v>
      </c>
    </row>
    <row r="89" spans="1:16" s="14" customFormat="1" ht="13.5" customHeight="1">
      <c r="A89" s="158" t="s">
        <v>324</v>
      </c>
      <c r="B89" s="158" t="s">
        <v>106</v>
      </c>
      <c r="C89" s="158" t="s">
        <v>307</v>
      </c>
      <c r="D89" s="159" t="s">
        <v>325</v>
      </c>
      <c r="E89" s="160" t="s">
        <v>326</v>
      </c>
      <c r="F89" s="158" t="s">
        <v>132</v>
      </c>
      <c r="G89" s="161">
        <v>2.4</v>
      </c>
      <c r="H89" s="162"/>
      <c r="I89" s="162">
        <f t="shared" si="9"/>
        <v>0</v>
      </c>
      <c r="J89" s="163">
        <v>0.0190195</v>
      </c>
      <c r="K89" s="161">
        <f t="shared" si="10"/>
        <v>0.0456468</v>
      </c>
      <c r="L89" s="163">
        <v>0</v>
      </c>
      <c r="M89" s="161">
        <f t="shared" si="11"/>
        <v>0</v>
      </c>
      <c r="N89" s="164">
        <v>20</v>
      </c>
      <c r="O89" s="165">
        <v>16</v>
      </c>
      <c r="P89" s="14" t="s">
        <v>111</v>
      </c>
    </row>
    <row r="90" spans="1:16" s="14" customFormat="1" ht="13.5" customHeight="1">
      <c r="A90" s="158" t="s">
        <v>327</v>
      </c>
      <c r="B90" s="158" t="s">
        <v>106</v>
      </c>
      <c r="C90" s="158" t="s">
        <v>307</v>
      </c>
      <c r="D90" s="159" t="s">
        <v>328</v>
      </c>
      <c r="E90" s="160" t="s">
        <v>329</v>
      </c>
      <c r="F90" s="158" t="s">
        <v>132</v>
      </c>
      <c r="G90" s="161">
        <v>166.175</v>
      </c>
      <c r="H90" s="162"/>
      <c r="I90" s="162">
        <f t="shared" si="9"/>
        <v>0</v>
      </c>
      <c r="J90" s="163">
        <v>0.0190195</v>
      </c>
      <c r="K90" s="161">
        <f t="shared" si="10"/>
        <v>3.1605654125000004</v>
      </c>
      <c r="L90" s="163">
        <v>0</v>
      </c>
      <c r="M90" s="161">
        <f t="shared" si="11"/>
        <v>0</v>
      </c>
      <c r="N90" s="164">
        <v>20</v>
      </c>
      <c r="O90" s="165">
        <v>16</v>
      </c>
      <c r="P90" s="14" t="s">
        <v>111</v>
      </c>
    </row>
    <row r="91" spans="1:16" s="14" customFormat="1" ht="13.5" customHeight="1">
      <c r="A91" s="158" t="s">
        <v>330</v>
      </c>
      <c r="B91" s="158" t="s">
        <v>106</v>
      </c>
      <c r="C91" s="158" t="s">
        <v>307</v>
      </c>
      <c r="D91" s="159" t="s">
        <v>331</v>
      </c>
      <c r="E91" s="160" t="s">
        <v>332</v>
      </c>
      <c r="F91" s="158" t="s">
        <v>132</v>
      </c>
      <c r="G91" s="161">
        <v>116.085</v>
      </c>
      <c r="H91" s="162"/>
      <c r="I91" s="162">
        <f t="shared" si="9"/>
        <v>0</v>
      </c>
      <c r="J91" s="163">
        <v>0.0190195</v>
      </c>
      <c r="K91" s="161">
        <f t="shared" si="10"/>
        <v>2.2078786575000002</v>
      </c>
      <c r="L91" s="163">
        <v>0</v>
      </c>
      <c r="M91" s="161">
        <f t="shared" si="11"/>
        <v>0</v>
      </c>
      <c r="N91" s="164">
        <v>20</v>
      </c>
      <c r="O91" s="165">
        <v>16</v>
      </c>
      <c r="P91" s="14" t="s">
        <v>111</v>
      </c>
    </row>
    <row r="92" spans="1:16" s="14" customFormat="1" ht="13.5" customHeight="1">
      <c r="A92" s="158" t="s">
        <v>333</v>
      </c>
      <c r="B92" s="158" t="s">
        <v>106</v>
      </c>
      <c r="C92" s="158" t="s">
        <v>307</v>
      </c>
      <c r="D92" s="159" t="s">
        <v>334</v>
      </c>
      <c r="E92" s="160" t="s">
        <v>335</v>
      </c>
      <c r="F92" s="158" t="s">
        <v>132</v>
      </c>
      <c r="G92" s="161">
        <v>116.085</v>
      </c>
      <c r="H92" s="162"/>
      <c r="I92" s="162">
        <f t="shared" si="9"/>
        <v>0</v>
      </c>
      <c r="J92" s="163">
        <v>0</v>
      </c>
      <c r="K92" s="161">
        <f t="shared" si="10"/>
        <v>0</v>
      </c>
      <c r="L92" s="163">
        <v>0.00751</v>
      </c>
      <c r="M92" s="161">
        <f t="shared" si="11"/>
        <v>0.8717983499999999</v>
      </c>
      <c r="N92" s="164">
        <v>20</v>
      </c>
      <c r="O92" s="165">
        <v>16</v>
      </c>
      <c r="P92" s="14" t="s">
        <v>111</v>
      </c>
    </row>
    <row r="93" spans="1:16" s="14" customFormat="1" ht="24" customHeight="1">
      <c r="A93" s="158" t="s">
        <v>336</v>
      </c>
      <c r="B93" s="158" t="s">
        <v>106</v>
      </c>
      <c r="C93" s="158" t="s">
        <v>307</v>
      </c>
      <c r="D93" s="159" t="s">
        <v>337</v>
      </c>
      <c r="E93" s="160" t="s">
        <v>338</v>
      </c>
      <c r="F93" s="158" t="s">
        <v>145</v>
      </c>
      <c r="G93" s="161">
        <v>33.97</v>
      </c>
      <c r="H93" s="162"/>
      <c r="I93" s="162">
        <f t="shared" si="9"/>
        <v>0</v>
      </c>
      <c r="J93" s="163">
        <v>0</v>
      </c>
      <c r="K93" s="161">
        <f t="shared" si="10"/>
        <v>0</v>
      </c>
      <c r="L93" s="163">
        <v>0.0033</v>
      </c>
      <c r="M93" s="161">
        <f t="shared" si="11"/>
        <v>0.11210099999999999</v>
      </c>
      <c r="N93" s="164">
        <v>20</v>
      </c>
      <c r="O93" s="165">
        <v>16</v>
      </c>
      <c r="P93" s="14" t="s">
        <v>111</v>
      </c>
    </row>
    <row r="94" spans="1:16" s="14" customFormat="1" ht="13.5" customHeight="1">
      <c r="A94" s="158" t="s">
        <v>339</v>
      </c>
      <c r="B94" s="158" t="s">
        <v>106</v>
      </c>
      <c r="C94" s="158" t="s">
        <v>307</v>
      </c>
      <c r="D94" s="159" t="s">
        <v>340</v>
      </c>
      <c r="E94" s="160" t="s">
        <v>341</v>
      </c>
      <c r="F94" s="158" t="s">
        <v>145</v>
      </c>
      <c r="G94" s="161">
        <v>31.27</v>
      </c>
      <c r="H94" s="162"/>
      <c r="I94" s="162">
        <f t="shared" si="9"/>
        <v>0</v>
      </c>
      <c r="J94" s="163">
        <v>0</v>
      </c>
      <c r="K94" s="161">
        <f t="shared" si="10"/>
        <v>0</v>
      </c>
      <c r="L94" s="163">
        <v>0.00135</v>
      </c>
      <c r="M94" s="161">
        <f t="shared" si="11"/>
        <v>0.0422145</v>
      </c>
      <c r="N94" s="164">
        <v>20</v>
      </c>
      <c r="O94" s="165">
        <v>16</v>
      </c>
      <c r="P94" s="14" t="s">
        <v>111</v>
      </c>
    </row>
    <row r="95" spans="1:16" s="14" customFormat="1" ht="13.5" customHeight="1">
      <c r="A95" s="158" t="s">
        <v>342</v>
      </c>
      <c r="B95" s="158" t="s">
        <v>106</v>
      </c>
      <c r="C95" s="158" t="s">
        <v>307</v>
      </c>
      <c r="D95" s="159" t="s">
        <v>343</v>
      </c>
      <c r="E95" s="160" t="s">
        <v>344</v>
      </c>
      <c r="F95" s="158" t="s">
        <v>145</v>
      </c>
      <c r="G95" s="161">
        <v>30.8</v>
      </c>
      <c r="H95" s="162"/>
      <c r="I95" s="162">
        <f t="shared" si="9"/>
        <v>0</v>
      </c>
      <c r="J95" s="163">
        <v>0</v>
      </c>
      <c r="K95" s="161">
        <f t="shared" si="10"/>
        <v>0</v>
      </c>
      <c r="L95" s="163">
        <v>0.0023</v>
      </c>
      <c r="M95" s="161">
        <f t="shared" si="11"/>
        <v>0.07084</v>
      </c>
      <c r="N95" s="164">
        <v>20</v>
      </c>
      <c r="O95" s="165">
        <v>16</v>
      </c>
      <c r="P95" s="14" t="s">
        <v>111</v>
      </c>
    </row>
    <row r="96" spans="1:16" s="14" customFormat="1" ht="24" customHeight="1">
      <c r="A96" s="158" t="s">
        <v>345</v>
      </c>
      <c r="B96" s="158" t="s">
        <v>106</v>
      </c>
      <c r="C96" s="158" t="s">
        <v>307</v>
      </c>
      <c r="D96" s="159" t="s">
        <v>346</v>
      </c>
      <c r="E96" s="160" t="s">
        <v>347</v>
      </c>
      <c r="F96" s="158" t="s">
        <v>163</v>
      </c>
      <c r="G96" s="161">
        <v>32.2</v>
      </c>
      <c r="H96" s="162"/>
      <c r="I96" s="162">
        <f t="shared" si="9"/>
        <v>0</v>
      </c>
      <c r="J96" s="163">
        <v>0</v>
      </c>
      <c r="K96" s="161">
        <f t="shared" si="10"/>
        <v>0</v>
      </c>
      <c r="L96" s="163">
        <v>0.00224</v>
      </c>
      <c r="M96" s="161">
        <f t="shared" si="11"/>
        <v>0.072128</v>
      </c>
      <c r="N96" s="164">
        <v>20</v>
      </c>
      <c r="O96" s="165">
        <v>16</v>
      </c>
      <c r="P96" s="14" t="s">
        <v>111</v>
      </c>
    </row>
    <row r="97" spans="1:16" s="14" customFormat="1" ht="13.5" customHeight="1">
      <c r="A97" s="158" t="s">
        <v>348</v>
      </c>
      <c r="B97" s="158" t="s">
        <v>106</v>
      </c>
      <c r="C97" s="158" t="s">
        <v>307</v>
      </c>
      <c r="D97" s="159" t="s">
        <v>349</v>
      </c>
      <c r="E97" s="160" t="s">
        <v>350</v>
      </c>
      <c r="F97" s="158" t="s">
        <v>145</v>
      </c>
      <c r="G97" s="161">
        <v>33.54</v>
      </c>
      <c r="H97" s="162"/>
      <c r="I97" s="162">
        <f t="shared" si="9"/>
        <v>0</v>
      </c>
      <c r="J97" s="163">
        <v>0.00065094</v>
      </c>
      <c r="K97" s="161">
        <f t="shared" si="10"/>
        <v>0.021832527600000002</v>
      </c>
      <c r="L97" s="163">
        <v>0</v>
      </c>
      <c r="M97" s="161">
        <f t="shared" si="11"/>
        <v>0</v>
      </c>
      <c r="N97" s="164">
        <v>20</v>
      </c>
      <c r="O97" s="165">
        <v>16</v>
      </c>
      <c r="P97" s="14" t="s">
        <v>111</v>
      </c>
    </row>
    <row r="98" spans="1:16" s="14" customFormat="1" ht="13.5" customHeight="1">
      <c r="A98" s="158" t="s">
        <v>351</v>
      </c>
      <c r="B98" s="158" t="s">
        <v>106</v>
      </c>
      <c r="C98" s="158" t="s">
        <v>307</v>
      </c>
      <c r="D98" s="159" t="s">
        <v>352</v>
      </c>
      <c r="E98" s="160" t="s">
        <v>353</v>
      </c>
      <c r="F98" s="158" t="s">
        <v>145</v>
      </c>
      <c r="G98" s="161">
        <v>30.8</v>
      </c>
      <c r="H98" s="162"/>
      <c r="I98" s="162">
        <f t="shared" si="9"/>
        <v>0</v>
      </c>
      <c r="J98" s="163">
        <v>0.00065094</v>
      </c>
      <c r="K98" s="161">
        <f t="shared" si="10"/>
        <v>0.020048952000000002</v>
      </c>
      <c r="L98" s="163">
        <v>0</v>
      </c>
      <c r="M98" s="161">
        <f t="shared" si="11"/>
        <v>0</v>
      </c>
      <c r="N98" s="164">
        <v>20</v>
      </c>
      <c r="O98" s="165">
        <v>16</v>
      </c>
      <c r="P98" s="14" t="s">
        <v>111</v>
      </c>
    </row>
    <row r="99" spans="1:16" s="14" customFormat="1" ht="13.5" customHeight="1">
      <c r="A99" s="158" t="s">
        <v>354</v>
      </c>
      <c r="B99" s="158" t="s">
        <v>106</v>
      </c>
      <c r="C99" s="158" t="s">
        <v>307</v>
      </c>
      <c r="D99" s="159" t="s">
        <v>355</v>
      </c>
      <c r="E99" s="160" t="s">
        <v>356</v>
      </c>
      <c r="F99" s="158" t="s">
        <v>145</v>
      </c>
      <c r="G99" s="161">
        <v>33.97</v>
      </c>
      <c r="H99" s="162"/>
      <c r="I99" s="162">
        <f t="shared" si="9"/>
        <v>0</v>
      </c>
      <c r="J99" s="163">
        <v>0.00138076</v>
      </c>
      <c r="K99" s="161">
        <f t="shared" si="10"/>
        <v>0.0469044172</v>
      </c>
      <c r="L99" s="163">
        <v>0</v>
      </c>
      <c r="M99" s="161">
        <f t="shared" si="11"/>
        <v>0</v>
      </c>
      <c r="N99" s="164">
        <v>20</v>
      </c>
      <c r="O99" s="165">
        <v>16</v>
      </c>
      <c r="P99" s="14" t="s">
        <v>111</v>
      </c>
    </row>
    <row r="100" spans="1:16" s="14" customFormat="1" ht="13.5" customHeight="1">
      <c r="A100" s="158" t="s">
        <v>357</v>
      </c>
      <c r="B100" s="158" t="s">
        <v>106</v>
      </c>
      <c r="C100" s="158" t="s">
        <v>307</v>
      </c>
      <c r="D100" s="159" t="s">
        <v>358</v>
      </c>
      <c r="E100" s="160" t="s">
        <v>359</v>
      </c>
      <c r="F100" s="158" t="s">
        <v>132</v>
      </c>
      <c r="G100" s="161">
        <v>282.26</v>
      </c>
      <c r="H100" s="162"/>
      <c r="I100" s="162">
        <f t="shared" si="9"/>
        <v>0</v>
      </c>
      <c r="J100" s="163">
        <v>0.00065094</v>
      </c>
      <c r="K100" s="161">
        <f t="shared" si="10"/>
        <v>0.1837343244</v>
      </c>
      <c r="L100" s="163">
        <v>0</v>
      </c>
      <c r="M100" s="161">
        <f t="shared" si="11"/>
        <v>0</v>
      </c>
      <c r="N100" s="164">
        <v>20</v>
      </c>
      <c r="O100" s="165">
        <v>16</v>
      </c>
      <c r="P100" s="14" t="s">
        <v>111</v>
      </c>
    </row>
    <row r="101" spans="1:16" s="14" customFormat="1" ht="13.5" customHeight="1">
      <c r="A101" s="158" t="s">
        <v>360</v>
      </c>
      <c r="B101" s="158" t="s">
        <v>106</v>
      </c>
      <c r="C101" s="158" t="s">
        <v>307</v>
      </c>
      <c r="D101" s="159" t="s">
        <v>361</v>
      </c>
      <c r="E101" s="160" t="s">
        <v>362</v>
      </c>
      <c r="F101" s="158" t="s">
        <v>145</v>
      </c>
      <c r="G101" s="161">
        <v>32.2</v>
      </c>
      <c r="H101" s="162"/>
      <c r="I101" s="162">
        <f t="shared" si="9"/>
        <v>0</v>
      </c>
      <c r="J101" s="163">
        <v>0.001429457</v>
      </c>
      <c r="K101" s="161">
        <f t="shared" si="10"/>
        <v>0.046028515400000004</v>
      </c>
      <c r="L101" s="163">
        <v>0</v>
      </c>
      <c r="M101" s="161">
        <f t="shared" si="11"/>
        <v>0</v>
      </c>
      <c r="N101" s="164">
        <v>20</v>
      </c>
      <c r="O101" s="165">
        <v>16</v>
      </c>
      <c r="P101" s="14" t="s">
        <v>111</v>
      </c>
    </row>
    <row r="102" spans="1:16" s="14" customFormat="1" ht="13.5" customHeight="1">
      <c r="A102" s="158" t="s">
        <v>363</v>
      </c>
      <c r="B102" s="158" t="s">
        <v>106</v>
      </c>
      <c r="C102" s="158" t="s">
        <v>307</v>
      </c>
      <c r="D102" s="159" t="s">
        <v>364</v>
      </c>
      <c r="E102" s="160" t="s">
        <v>365</v>
      </c>
      <c r="F102" s="158" t="s">
        <v>252</v>
      </c>
      <c r="G102" s="161">
        <v>1.045</v>
      </c>
      <c r="H102" s="162"/>
      <c r="I102" s="162">
        <f t="shared" si="9"/>
        <v>0</v>
      </c>
      <c r="J102" s="163">
        <v>0</v>
      </c>
      <c r="K102" s="161">
        <f t="shared" si="10"/>
        <v>0</v>
      </c>
      <c r="L102" s="163">
        <v>0</v>
      </c>
      <c r="M102" s="161">
        <f t="shared" si="11"/>
        <v>0</v>
      </c>
      <c r="N102" s="164">
        <v>20</v>
      </c>
      <c r="O102" s="165">
        <v>16</v>
      </c>
      <c r="P102" s="14" t="s">
        <v>111</v>
      </c>
    </row>
    <row r="103" spans="2:16" s="131" customFormat="1" ht="12.75" customHeight="1">
      <c r="B103" s="136" t="s">
        <v>59</v>
      </c>
      <c r="D103" s="137" t="s">
        <v>366</v>
      </c>
      <c r="E103" s="137" t="s">
        <v>367</v>
      </c>
      <c r="I103" s="138">
        <f>SUM(I104:I105)</f>
        <v>0</v>
      </c>
      <c r="K103" s="139">
        <f>SUM(K104:K105)</f>
        <v>0</v>
      </c>
      <c r="M103" s="139">
        <f>SUM(M104:M105)</f>
        <v>11.133725000000002</v>
      </c>
      <c r="P103" s="137" t="s">
        <v>104</v>
      </c>
    </row>
    <row r="104" spans="1:16" s="14" customFormat="1" ht="13.5" customHeight="1">
      <c r="A104" s="158" t="s">
        <v>368</v>
      </c>
      <c r="B104" s="158" t="s">
        <v>106</v>
      </c>
      <c r="C104" s="158" t="s">
        <v>366</v>
      </c>
      <c r="D104" s="159" t="s">
        <v>369</v>
      </c>
      <c r="E104" s="160" t="s">
        <v>370</v>
      </c>
      <c r="F104" s="158" t="s">
        <v>132</v>
      </c>
      <c r="G104" s="161">
        <v>166.175</v>
      </c>
      <c r="H104" s="162"/>
      <c r="I104" s="162">
        <f>ROUND(G104*H104,3)</f>
        <v>0</v>
      </c>
      <c r="J104" s="163">
        <v>0</v>
      </c>
      <c r="K104" s="161">
        <f>G104*J104</f>
        <v>0</v>
      </c>
      <c r="L104" s="163">
        <v>0.067</v>
      </c>
      <c r="M104" s="161">
        <f>G104*L104</f>
        <v>11.133725000000002</v>
      </c>
      <c r="N104" s="164">
        <v>20</v>
      </c>
      <c r="O104" s="165">
        <v>16</v>
      </c>
      <c r="P104" s="14" t="s">
        <v>111</v>
      </c>
    </row>
    <row r="105" spans="1:16" s="14" customFormat="1" ht="13.5" customHeight="1">
      <c r="A105" s="158" t="s">
        <v>371</v>
      </c>
      <c r="B105" s="158" t="s">
        <v>106</v>
      </c>
      <c r="C105" s="158" t="s">
        <v>366</v>
      </c>
      <c r="D105" s="159" t="s">
        <v>372</v>
      </c>
      <c r="E105" s="160" t="s">
        <v>373</v>
      </c>
      <c r="F105" s="158" t="s">
        <v>42</v>
      </c>
      <c r="G105" s="161">
        <v>5.17</v>
      </c>
      <c r="H105" s="162"/>
      <c r="I105" s="162">
        <f>ROUND(G105*H105,3)</f>
        <v>0</v>
      </c>
      <c r="J105" s="163">
        <v>0</v>
      </c>
      <c r="K105" s="161">
        <f>G105*J105</f>
        <v>0</v>
      </c>
      <c r="L105" s="163">
        <v>0</v>
      </c>
      <c r="M105" s="161">
        <f>G105*L105</f>
        <v>0</v>
      </c>
      <c r="N105" s="164">
        <v>20</v>
      </c>
      <c r="O105" s="165">
        <v>16</v>
      </c>
      <c r="P105" s="14" t="s">
        <v>111</v>
      </c>
    </row>
    <row r="106" spans="2:16" s="131" customFormat="1" ht="12.75" customHeight="1">
      <c r="B106" s="136" t="s">
        <v>59</v>
      </c>
      <c r="D106" s="137" t="s">
        <v>374</v>
      </c>
      <c r="E106" s="137" t="s">
        <v>375</v>
      </c>
      <c r="I106" s="138">
        <f>SUM(I107:I120)</f>
        <v>0</v>
      </c>
      <c r="K106" s="139">
        <f>SUM(K107:K120)</f>
        <v>0.9033872159999998</v>
      </c>
      <c r="M106" s="139">
        <f>SUM(M107:M120)</f>
        <v>0</v>
      </c>
      <c r="P106" s="137" t="s">
        <v>104</v>
      </c>
    </row>
    <row r="107" spans="1:16" s="14" customFormat="1" ht="13.5" customHeight="1">
      <c r="A107" s="158" t="s">
        <v>376</v>
      </c>
      <c r="B107" s="158" t="s">
        <v>106</v>
      </c>
      <c r="C107" s="158" t="s">
        <v>374</v>
      </c>
      <c r="D107" s="159" t="s">
        <v>377</v>
      </c>
      <c r="E107" s="160" t="s">
        <v>378</v>
      </c>
      <c r="F107" s="158" t="s">
        <v>163</v>
      </c>
      <c r="G107" s="161">
        <v>5</v>
      </c>
      <c r="H107" s="162"/>
      <c r="I107" s="162">
        <f aca="true" t="shared" si="12" ref="I107:I120">ROUND(G107*H107,3)</f>
        <v>0</v>
      </c>
      <c r="J107" s="163">
        <v>0.001401512</v>
      </c>
      <c r="K107" s="161">
        <f aca="true" t="shared" si="13" ref="K107:K120">G107*J107</f>
        <v>0.0070075599999999995</v>
      </c>
      <c r="L107" s="163">
        <v>0</v>
      </c>
      <c r="M107" s="161">
        <f aca="true" t="shared" si="14" ref="M107:M120">G107*L107</f>
        <v>0</v>
      </c>
      <c r="N107" s="164">
        <v>20</v>
      </c>
      <c r="O107" s="165">
        <v>16</v>
      </c>
      <c r="P107" s="14" t="s">
        <v>111</v>
      </c>
    </row>
    <row r="108" spans="1:16" s="14" customFormat="1" ht="13.5" customHeight="1">
      <c r="A108" s="166" t="s">
        <v>379</v>
      </c>
      <c r="B108" s="166" t="s">
        <v>134</v>
      </c>
      <c r="C108" s="166" t="s">
        <v>135</v>
      </c>
      <c r="D108" s="167" t="s">
        <v>380</v>
      </c>
      <c r="E108" s="168" t="s">
        <v>381</v>
      </c>
      <c r="F108" s="166" t="s">
        <v>163</v>
      </c>
      <c r="G108" s="169">
        <v>3</v>
      </c>
      <c r="H108" s="170"/>
      <c r="I108" s="170">
        <f t="shared" si="12"/>
        <v>0</v>
      </c>
      <c r="J108" s="171">
        <v>0.02376</v>
      </c>
      <c r="K108" s="169">
        <f t="shared" si="13"/>
        <v>0.07128</v>
      </c>
      <c r="L108" s="171">
        <v>0</v>
      </c>
      <c r="M108" s="169">
        <f t="shared" si="14"/>
        <v>0</v>
      </c>
      <c r="N108" s="172">
        <v>20</v>
      </c>
      <c r="O108" s="173">
        <v>32</v>
      </c>
      <c r="P108" s="174" t="s">
        <v>111</v>
      </c>
    </row>
    <row r="109" spans="1:16" s="14" customFormat="1" ht="13.5" customHeight="1">
      <c r="A109" s="166" t="s">
        <v>382</v>
      </c>
      <c r="B109" s="166" t="s">
        <v>134</v>
      </c>
      <c r="C109" s="166" t="s">
        <v>135</v>
      </c>
      <c r="D109" s="167" t="s">
        <v>383</v>
      </c>
      <c r="E109" s="168" t="s">
        <v>384</v>
      </c>
      <c r="F109" s="166" t="s">
        <v>163</v>
      </c>
      <c r="G109" s="169">
        <v>2</v>
      </c>
      <c r="H109" s="170"/>
      <c r="I109" s="170">
        <f t="shared" si="12"/>
        <v>0</v>
      </c>
      <c r="J109" s="171">
        <v>0.02376</v>
      </c>
      <c r="K109" s="169">
        <f t="shared" si="13"/>
        <v>0.04752</v>
      </c>
      <c r="L109" s="171">
        <v>0</v>
      </c>
      <c r="M109" s="169">
        <f t="shared" si="14"/>
        <v>0</v>
      </c>
      <c r="N109" s="172">
        <v>20</v>
      </c>
      <c r="O109" s="173">
        <v>32</v>
      </c>
      <c r="P109" s="174" t="s">
        <v>111</v>
      </c>
    </row>
    <row r="110" spans="1:16" s="14" customFormat="1" ht="13.5" customHeight="1">
      <c r="A110" s="158" t="s">
        <v>385</v>
      </c>
      <c r="B110" s="158" t="s">
        <v>106</v>
      </c>
      <c r="C110" s="158" t="s">
        <v>374</v>
      </c>
      <c r="D110" s="159" t="s">
        <v>386</v>
      </c>
      <c r="E110" s="160" t="s">
        <v>387</v>
      </c>
      <c r="F110" s="158" t="s">
        <v>163</v>
      </c>
      <c r="G110" s="161">
        <v>4</v>
      </c>
      <c r="H110" s="162"/>
      <c r="I110" s="162">
        <f t="shared" si="12"/>
        <v>0</v>
      </c>
      <c r="J110" s="163">
        <v>0.001401512</v>
      </c>
      <c r="K110" s="161">
        <f t="shared" si="13"/>
        <v>0.005606048</v>
      </c>
      <c r="L110" s="163">
        <v>0</v>
      </c>
      <c r="M110" s="161">
        <f t="shared" si="14"/>
        <v>0</v>
      </c>
      <c r="N110" s="164">
        <v>20</v>
      </c>
      <c r="O110" s="165">
        <v>16</v>
      </c>
      <c r="P110" s="14" t="s">
        <v>111</v>
      </c>
    </row>
    <row r="111" spans="1:16" s="14" customFormat="1" ht="24" customHeight="1">
      <c r="A111" s="166" t="s">
        <v>388</v>
      </c>
      <c r="B111" s="166" t="s">
        <v>134</v>
      </c>
      <c r="C111" s="166" t="s">
        <v>135</v>
      </c>
      <c r="D111" s="167" t="s">
        <v>389</v>
      </c>
      <c r="E111" s="168" t="s">
        <v>390</v>
      </c>
      <c r="F111" s="166" t="s">
        <v>163</v>
      </c>
      <c r="G111" s="169">
        <v>4</v>
      </c>
      <c r="H111" s="170"/>
      <c r="I111" s="170">
        <f t="shared" si="12"/>
        <v>0</v>
      </c>
      <c r="J111" s="171">
        <v>0.06134</v>
      </c>
      <c r="K111" s="169">
        <f t="shared" si="13"/>
        <v>0.24536</v>
      </c>
      <c r="L111" s="171">
        <v>0</v>
      </c>
      <c r="M111" s="169">
        <f t="shared" si="14"/>
        <v>0</v>
      </c>
      <c r="N111" s="172">
        <v>20</v>
      </c>
      <c r="O111" s="173">
        <v>32</v>
      </c>
      <c r="P111" s="174" t="s">
        <v>111</v>
      </c>
    </row>
    <row r="112" spans="1:16" s="14" customFormat="1" ht="13.5" customHeight="1">
      <c r="A112" s="158" t="s">
        <v>391</v>
      </c>
      <c r="B112" s="158" t="s">
        <v>106</v>
      </c>
      <c r="C112" s="158" t="s">
        <v>374</v>
      </c>
      <c r="D112" s="159" t="s">
        <v>392</v>
      </c>
      <c r="E112" s="160" t="s">
        <v>393</v>
      </c>
      <c r="F112" s="158" t="s">
        <v>163</v>
      </c>
      <c r="G112" s="161">
        <v>5</v>
      </c>
      <c r="H112" s="162"/>
      <c r="I112" s="162">
        <f t="shared" si="12"/>
        <v>0</v>
      </c>
      <c r="J112" s="163">
        <v>0.001401512</v>
      </c>
      <c r="K112" s="161">
        <f t="shared" si="13"/>
        <v>0.0070075599999999995</v>
      </c>
      <c r="L112" s="163">
        <v>0</v>
      </c>
      <c r="M112" s="161">
        <f t="shared" si="14"/>
        <v>0</v>
      </c>
      <c r="N112" s="164">
        <v>20</v>
      </c>
      <c r="O112" s="165">
        <v>16</v>
      </c>
      <c r="P112" s="14" t="s">
        <v>111</v>
      </c>
    </row>
    <row r="113" spans="1:16" s="14" customFormat="1" ht="24" customHeight="1">
      <c r="A113" s="166" t="s">
        <v>394</v>
      </c>
      <c r="B113" s="166" t="s">
        <v>134</v>
      </c>
      <c r="C113" s="166" t="s">
        <v>135</v>
      </c>
      <c r="D113" s="167" t="s">
        <v>395</v>
      </c>
      <c r="E113" s="168" t="s">
        <v>396</v>
      </c>
      <c r="F113" s="166" t="s">
        <v>163</v>
      </c>
      <c r="G113" s="169">
        <v>4</v>
      </c>
      <c r="H113" s="170"/>
      <c r="I113" s="170">
        <f t="shared" si="12"/>
        <v>0</v>
      </c>
      <c r="J113" s="171">
        <v>0.0636</v>
      </c>
      <c r="K113" s="169">
        <f t="shared" si="13"/>
        <v>0.2544</v>
      </c>
      <c r="L113" s="171">
        <v>0</v>
      </c>
      <c r="M113" s="169">
        <f t="shared" si="14"/>
        <v>0</v>
      </c>
      <c r="N113" s="172">
        <v>20</v>
      </c>
      <c r="O113" s="173">
        <v>32</v>
      </c>
      <c r="P113" s="174" t="s">
        <v>111</v>
      </c>
    </row>
    <row r="114" spans="1:16" s="14" customFormat="1" ht="24" customHeight="1">
      <c r="A114" s="166" t="s">
        <v>397</v>
      </c>
      <c r="B114" s="166" t="s">
        <v>134</v>
      </c>
      <c r="C114" s="166" t="s">
        <v>135</v>
      </c>
      <c r="D114" s="167" t="s">
        <v>398</v>
      </c>
      <c r="E114" s="168" t="s">
        <v>399</v>
      </c>
      <c r="F114" s="166" t="s">
        <v>163</v>
      </c>
      <c r="G114" s="169">
        <v>1</v>
      </c>
      <c r="H114" s="170"/>
      <c r="I114" s="170">
        <f t="shared" si="12"/>
        <v>0</v>
      </c>
      <c r="J114" s="171">
        <v>0.0636</v>
      </c>
      <c r="K114" s="169">
        <f t="shared" si="13"/>
        <v>0.0636</v>
      </c>
      <c r="L114" s="171">
        <v>0</v>
      </c>
      <c r="M114" s="169">
        <f t="shared" si="14"/>
        <v>0</v>
      </c>
      <c r="N114" s="172">
        <v>20</v>
      </c>
      <c r="O114" s="173">
        <v>32</v>
      </c>
      <c r="P114" s="174" t="s">
        <v>111</v>
      </c>
    </row>
    <row r="115" spans="1:16" s="14" customFormat="1" ht="13.5" customHeight="1">
      <c r="A115" s="158" t="s">
        <v>400</v>
      </c>
      <c r="B115" s="158" t="s">
        <v>106</v>
      </c>
      <c r="C115" s="158" t="s">
        <v>374</v>
      </c>
      <c r="D115" s="159" t="s">
        <v>401</v>
      </c>
      <c r="E115" s="160" t="s">
        <v>402</v>
      </c>
      <c r="F115" s="158" t="s">
        <v>163</v>
      </c>
      <c r="G115" s="161">
        <v>2</v>
      </c>
      <c r="H115" s="162"/>
      <c r="I115" s="162">
        <f t="shared" si="12"/>
        <v>0</v>
      </c>
      <c r="J115" s="163">
        <v>0.001401512</v>
      </c>
      <c r="K115" s="161">
        <f t="shared" si="13"/>
        <v>0.002803024</v>
      </c>
      <c r="L115" s="163">
        <v>0</v>
      </c>
      <c r="M115" s="161">
        <f t="shared" si="14"/>
        <v>0</v>
      </c>
      <c r="N115" s="164">
        <v>20</v>
      </c>
      <c r="O115" s="165">
        <v>16</v>
      </c>
      <c r="P115" s="14" t="s">
        <v>111</v>
      </c>
    </row>
    <row r="116" spans="1:16" s="14" customFormat="1" ht="13.5" customHeight="1">
      <c r="A116" s="166" t="s">
        <v>403</v>
      </c>
      <c r="B116" s="166" t="s">
        <v>134</v>
      </c>
      <c r="C116" s="166" t="s">
        <v>135</v>
      </c>
      <c r="D116" s="167" t="s">
        <v>404</v>
      </c>
      <c r="E116" s="168" t="s">
        <v>405</v>
      </c>
      <c r="F116" s="166" t="s">
        <v>163</v>
      </c>
      <c r="G116" s="169">
        <v>1</v>
      </c>
      <c r="H116" s="170"/>
      <c r="I116" s="170">
        <f t="shared" si="12"/>
        <v>0</v>
      </c>
      <c r="J116" s="171">
        <v>0.04602</v>
      </c>
      <c r="K116" s="169">
        <f t="shared" si="13"/>
        <v>0.04602</v>
      </c>
      <c r="L116" s="171">
        <v>0</v>
      </c>
      <c r="M116" s="169">
        <f t="shared" si="14"/>
        <v>0</v>
      </c>
      <c r="N116" s="172">
        <v>20</v>
      </c>
      <c r="O116" s="173">
        <v>32</v>
      </c>
      <c r="P116" s="174" t="s">
        <v>111</v>
      </c>
    </row>
    <row r="117" spans="1:16" s="14" customFormat="1" ht="13.5" customHeight="1">
      <c r="A117" s="166" t="s">
        <v>406</v>
      </c>
      <c r="B117" s="166" t="s">
        <v>134</v>
      </c>
      <c r="C117" s="166" t="s">
        <v>135</v>
      </c>
      <c r="D117" s="167" t="s">
        <v>407</v>
      </c>
      <c r="E117" s="168" t="s">
        <v>408</v>
      </c>
      <c r="F117" s="166" t="s">
        <v>163</v>
      </c>
      <c r="G117" s="169">
        <v>1</v>
      </c>
      <c r="H117" s="170"/>
      <c r="I117" s="170">
        <f t="shared" si="12"/>
        <v>0</v>
      </c>
      <c r="J117" s="171">
        <v>0.04602</v>
      </c>
      <c r="K117" s="169">
        <f t="shared" si="13"/>
        <v>0.04602</v>
      </c>
      <c r="L117" s="171">
        <v>0</v>
      </c>
      <c r="M117" s="169">
        <f t="shared" si="14"/>
        <v>0</v>
      </c>
      <c r="N117" s="172">
        <v>20</v>
      </c>
      <c r="O117" s="173">
        <v>32</v>
      </c>
      <c r="P117" s="174" t="s">
        <v>111</v>
      </c>
    </row>
    <row r="118" spans="1:16" s="14" customFormat="1" ht="13.5" customHeight="1">
      <c r="A118" s="158" t="s">
        <v>409</v>
      </c>
      <c r="B118" s="158" t="s">
        <v>106</v>
      </c>
      <c r="C118" s="158" t="s">
        <v>374</v>
      </c>
      <c r="D118" s="159" t="s">
        <v>410</v>
      </c>
      <c r="E118" s="160" t="s">
        <v>411</v>
      </c>
      <c r="F118" s="158" t="s">
        <v>163</v>
      </c>
      <c r="G118" s="161">
        <v>2</v>
      </c>
      <c r="H118" s="162"/>
      <c r="I118" s="162">
        <f t="shared" si="12"/>
        <v>0</v>
      </c>
      <c r="J118" s="163">
        <v>0.001401512</v>
      </c>
      <c r="K118" s="161">
        <f t="shared" si="13"/>
        <v>0.002803024</v>
      </c>
      <c r="L118" s="163">
        <v>0</v>
      </c>
      <c r="M118" s="161">
        <f t="shared" si="14"/>
        <v>0</v>
      </c>
      <c r="N118" s="164">
        <v>20</v>
      </c>
      <c r="O118" s="165">
        <v>16</v>
      </c>
      <c r="P118" s="14" t="s">
        <v>111</v>
      </c>
    </row>
    <row r="119" spans="1:16" s="14" customFormat="1" ht="13.5" customHeight="1">
      <c r="A119" s="166" t="s">
        <v>412</v>
      </c>
      <c r="B119" s="166" t="s">
        <v>134</v>
      </c>
      <c r="C119" s="166" t="s">
        <v>135</v>
      </c>
      <c r="D119" s="167" t="s">
        <v>413</v>
      </c>
      <c r="E119" s="168" t="s">
        <v>414</v>
      </c>
      <c r="F119" s="166" t="s">
        <v>163</v>
      </c>
      <c r="G119" s="169">
        <v>2</v>
      </c>
      <c r="H119" s="170"/>
      <c r="I119" s="170">
        <f t="shared" si="12"/>
        <v>0</v>
      </c>
      <c r="J119" s="171">
        <v>0.05198</v>
      </c>
      <c r="K119" s="169">
        <f t="shared" si="13"/>
        <v>0.10396</v>
      </c>
      <c r="L119" s="171">
        <v>0</v>
      </c>
      <c r="M119" s="169">
        <f t="shared" si="14"/>
        <v>0</v>
      </c>
      <c r="N119" s="172">
        <v>20</v>
      </c>
      <c r="O119" s="173">
        <v>32</v>
      </c>
      <c r="P119" s="174" t="s">
        <v>111</v>
      </c>
    </row>
    <row r="120" spans="1:16" s="14" customFormat="1" ht="13.5" customHeight="1">
      <c r="A120" s="158" t="s">
        <v>415</v>
      </c>
      <c r="B120" s="158" t="s">
        <v>106</v>
      </c>
      <c r="C120" s="158" t="s">
        <v>374</v>
      </c>
      <c r="D120" s="159" t="s">
        <v>416</v>
      </c>
      <c r="E120" s="160" t="s">
        <v>417</v>
      </c>
      <c r="F120" s="158" t="s">
        <v>42</v>
      </c>
      <c r="G120" s="161">
        <v>97.353</v>
      </c>
      <c r="H120" s="162"/>
      <c r="I120" s="162">
        <f t="shared" si="12"/>
        <v>0</v>
      </c>
      <c r="J120" s="163">
        <v>0</v>
      </c>
      <c r="K120" s="161">
        <f t="shared" si="13"/>
        <v>0</v>
      </c>
      <c r="L120" s="163">
        <v>0</v>
      </c>
      <c r="M120" s="161">
        <f t="shared" si="14"/>
        <v>0</v>
      </c>
      <c r="N120" s="164">
        <v>20</v>
      </c>
      <c r="O120" s="165">
        <v>16</v>
      </c>
      <c r="P120" s="14" t="s">
        <v>111</v>
      </c>
    </row>
    <row r="121" spans="2:16" s="131" customFormat="1" ht="12.75" customHeight="1">
      <c r="B121" s="136" t="s">
        <v>59</v>
      </c>
      <c r="D121" s="137" t="s">
        <v>418</v>
      </c>
      <c r="E121" s="137" t="s">
        <v>419</v>
      </c>
      <c r="I121" s="138">
        <f>SUM(I122:I127)</f>
        <v>0</v>
      </c>
      <c r="K121" s="139">
        <f>SUM(K122:K127)</f>
        <v>4.231873973088001</v>
      </c>
      <c r="M121" s="139">
        <f>SUM(M122:M127)</f>
        <v>0.321</v>
      </c>
      <c r="P121" s="137" t="s">
        <v>104</v>
      </c>
    </row>
    <row r="122" spans="1:16" s="14" customFormat="1" ht="24" customHeight="1">
      <c r="A122" s="158" t="s">
        <v>420</v>
      </c>
      <c r="B122" s="158" t="s">
        <v>106</v>
      </c>
      <c r="C122" s="158" t="s">
        <v>418</v>
      </c>
      <c r="D122" s="159" t="s">
        <v>421</v>
      </c>
      <c r="E122" s="160" t="s">
        <v>422</v>
      </c>
      <c r="F122" s="158" t="s">
        <v>145</v>
      </c>
      <c r="G122" s="161">
        <v>3.5</v>
      </c>
      <c r="H122" s="162"/>
      <c r="I122" s="162">
        <f aca="true" t="shared" si="15" ref="I122:I127">ROUND(G122*H122,3)</f>
        <v>0</v>
      </c>
      <c r="J122" s="163">
        <v>5.78E-05</v>
      </c>
      <c r="K122" s="161">
        <f aca="true" t="shared" si="16" ref="K122:K127">G122*J122</f>
        <v>0.0002023</v>
      </c>
      <c r="L122" s="163">
        <v>0</v>
      </c>
      <c r="M122" s="161">
        <f aca="true" t="shared" si="17" ref="M122:M127">G122*L122</f>
        <v>0</v>
      </c>
      <c r="N122" s="164">
        <v>20</v>
      </c>
      <c r="O122" s="165">
        <v>16</v>
      </c>
      <c r="P122" s="14" t="s">
        <v>111</v>
      </c>
    </row>
    <row r="123" spans="1:16" s="14" customFormat="1" ht="13.5" customHeight="1">
      <c r="A123" s="166" t="s">
        <v>423</v>
      </c>
      <c r="B123" s="166" t="s">
        <v>134</v>
      </c>
      <c r="C123" s="166" t="s">
        <v>135</v>
      </c>
      <c r="D123" s="167" t="s">
        <v>424</v>
      </c>
      <c r="E123" s="168" t="s">
        <v>425</v>
      </c>
      <c r="F123" s="166" t="s">
        <v>145</v>
      </c>
      <c r="G123" s="169">
        <v>3.5</v>
      </c>
      <c r="H123" s="170"/>
      <c r="I123" s="170">
        <f t="shared" si="15"/>
        <v>0</v>
      </c>
      <c r="J123" s="171">
        <v>0.0082</v>
      </c>
      <c r="K123" s="169">
        <f t="shared" si="16"/>
        <v>0.028700000000000003</v>
      </c>
      <c r="L123" s="171">
        <v>0</v>
      </c>
      <c r="M123" s="169">
        <f t="shared" si="17"/>
        <v>0</v>
      </c>
      <c r="N123" s="172">
        <v>20</v>
      </c>
      <c r="O123" s="173">
        <v>32</v>
      </c>
      <c r="P123" s="174" t="s">
        <v>111</v>
      </c>
    </row>
    <row r="124" spans="1:16" s="14" customFormat="1" ht="13.5" customHeight="1">
      <c r="A124" s="158" t="s">
        <v>426</v>
      </c>
      <c r="B124" s="158" t="s">
        <v>106</v>
      </c>
      <c r="C124" s="158" t="s">
        <v>418</v>
      </c>
      <c r="D124" s="159" t="s">
        <v>427</v>
      </c>
      <c r="E124" s="160" t="s">
        <v>428</v>
      </c>
      <c r="F124" s="158" t="s">
        <v>132</v>
      </c>
      <c r="G124" s="161">
        <v>21.24</v>
      </c>
      <c r="H124" s="162"/>
      <c r="I124" s="162">
        <f t="shared" si="15"/>
        <v>0</v>
      </c>
      <c r="J124" s="163">
        <v>6.4912E-06</v>
      </c>
      <c r="K124" s="161">
        <f t="shared" si="16"/>
        <v>0.00013787308799999997</v>
      </c>
      <c r="L124" s="163">
        <v>0</v>
      </c>
      <c r="M124" s="161">
        <f t="shared" si="17"/>
        <v>0</v>
      </c>
      <c r="N124" s="164">
        <v>20</v>
      </c>
      <c r="O124" s="165">
        <v>16</v>
      </c>
      <c r="P124" s="14" t="s">
        <v>111</v>
      </c>
    </row>
    <row r="125" spans="1:16" s="14" customFormat="1" ht="13.5" customHeight="1">
      <c r="A125" s="166" t="s">
        <v>429</v>
      </c>
      <c r="B125" s="166" t="s">
        <v>134</v>
      </c>
      <c r="C125" s="166" t="s">
        <v>135</v>
      </c>
      <c r="D125" s="167" t="s">
        <v>430</v>
      </c>
      <c r="E125" s="168" t="s">
        <v>431</v>
      </c>
      <c r="F125" s="166" t="s">
        <v>132</v>
      </c>
      <c r="G125" s="169">
        <v>21.24</v>
      </c>
      <c r="H125" s="170"/>
      <c r="I125" s="170">
        <f t="shared" si="15"/>
        <v>0</v>
      </c>
      <c r="J125" s="171">
        <v>0.197</v>
      </c>
      <c r="K125" s="169">
        <f t="shared" si="16"/>
        <v>4.18428</v>
      </c>
      <c r="L125" s="171">
        <v>0</v>
      </c>
      <c r="M125" s="169">
        <f t="shared" si="17"/>
        <v>0</v>
      </c>
      <c r="N125" s="172">
        <v>20</v>
      </c>
      <c r="O125" s="173">
        <v>32</v>
      </c>
      <c r="P125" s="174" t="s">
        <v>111</v>
      </c>
    </row>
    <row r="126" spans="1:16" s="14" customFormat="1" ht="24" customHeight="1">
      <c r="A126" s="158" t="s">
        <v>432</v>
      </c>
      <c r="B126" s="158" t="s">
        <v>106</v>
      </c>
      <c r="C126" s="158" t="s">
        <v>418</v>
      </c>
      <c r="D126" s="159" t="s">
        <v>433</v>
      </c>
      <c r="E126" s="160" t="s">
        <v>434</v>
      </c>
      <c r="F126" s="158" t="s">
        <v>435</v>
      </c>
      <c r="G126" s="161">
        <v>321</v>
      </c>
      <c r="H126" s="162"/>
      <c r="I126" s="162">
        <f t="shared" si="15"/>
        <v>0</v>
      </c>
      <c r="J126" s="163">
        <v>5.78E-05</v>
      </c>
      <c r="K126" s="161">
        <f t="shared" si="16"/>
        <v>0.018553800000000002</v>
      </c>
      <c r="L126" s="163">
        <v>0.001</v>
      </c>
      <c r="M126" s="161">
        <f t="shared" si="17"/>
        <v>0.321</v>
      </c>
      <c r="N126" s="164">
        <v>20</v>
      </c>
      <c r="O126" s="165">
        <v>16</v>
      </c>
      <c r="P126" s="14" t="s">
        <v>111</v>
      </c>
    </row>
    <row r="127" spans="1:16" s="14" customFormat="1" ht="24" customHeight="1">
      <c r="A127" s="158" t="s">
        <v>436</v>
      </c>
      <c r="B127" s="158" t="s">
        <v>106</v>
      </c>
      <c r="C127" s="158" t="s">
        <v>418</v>
      </c>
      <c r="D127" s="159" t="s">
        <v>437</v>
      </c>
      <c r="E127" s="160" t="s">
        <v>438</v>
      </c>
      <c r="F127" s="158" t="s">
        <v>42</v>
      </c>
      <c r="G127" s="161">
        <v>36.314</v>
      </c>
      <c r="H127" s="162"/>
      <c r="I127" s="162">
        <f t="shared" si="15"/>
        <v>0</v>
      </c>
      <c r="J127" s="163">
        <v>0</v>
      </c>
      <c r="K127" s="161">
        <f t="shared" si="16"/>
        <v>0</v>
      </c>
      <c r="L127" s="163">
        <v>0</v>
      </c>
      <c r="M127" s="161">
        <f t="shared" si="17"/>
        <v>0</v>
      </c>
      <c r="N127" s="164">
        <v>20</v>
      </c>
      <c r="O127" s="165">
        <v>16</v>
      </c>
      <c r="P127" s="14" t="s">
        <v>111</v>
      </c>
    </row>
    <row r="128" spans="2:16" s="131" customFormat="1" ht="12.75" customHeight="1">
      <c r="B128" s="136" t="s">
        <v>59</v>
      </c>
      <c r="D128" s="137" t="s">
        <v>439</v>
      </c>
      <c r="E128" s="137" t="s">
        <v>440</v>
      </c>
      <c r="I128" s="138">
        <f>SUM(I129:I131)</f>
        <v>0</v>
      </c>
      <c r="K128" s="139">
        <f>SUM(K129:K131)</f>
        <v>3.57850413</v>
      </c>
      <c r="M128" s="139">
        <f>SUM(M129:M131)</f>
        <v>0</v>
      </c>
      <c r="P128" s="137" t="s">
        <v>104</v>
      </c>
    </row>
    <row r="129" spans="1:16" s="14" customFormat="1" ht="13.5" customHeight="1">
      <c r="A129" s="158" t="s">
        <v>262</v>
      </c>
      <c r="B129" s="158" t="s">
        <v>106</v>
      </c>
      <c r="C129" s="158" t="s">
        <v>439</v>
      </c>
      <c r="D129" s="159" t="s">
        <v>441</v>
      </c>
      <c r="E129" s="160" t="s">
        <v>442</v>
      </c>
      <c r="F129" s="158" t="s">
        <v>132</v>
      </c>
      <c r="G129" s="161">
        <v>17.778</v>
      </c>
      <c r="H129" s="162"/>
      <c r="I129" s="162">
        <f>ROUND(G129*H129,3)</f>
        <v>0</v>
      </c>
      <c r="J129" s="163">
        <v>0.063585</v>
      </c>
      <c r="K129" s="161">
        <f>G129*J129</f>
        <v>1.13041413</v>
      </c>
      <c r="L129" s="163">
        <v>0</v>
      </c>
      <c r="M129" s="161">
        <f>G129*L129</f>
        <v>0</v>
      </c>
      <c r="N129" s="164">
        <v>20</v>
      </c>
      <c r="O129" s="165">
        <v>16</v>
      </c>
      <c r="P129" s="14" t="s">
        <v>111</v>
      </c>
    </row>
    <row r="130" spans="1:16" s="14" customFormat="1" ht="13.5" customHeight="1">
      <c r="A130" s="166" t="s">
        <v>443</v>
      </c>
      <c r="B130" s="166" t="s">
        <v>134</v>
      </c>
      <c r="C130" s="166" t="s">
        <v>135</v>
      </c>
      <c r="D130" s="167" t="s">
        <v>444</v>
      </c>
      <c r="E130" s="168" t="s">
        <v>445</v>
      </c>
      <c r="F130" s="166" t="s">
        <v>132</v>
      </c>
      <c r="G130" s="169">
        <v>18.134</v>
      </c>
      <c r="H130" s="170"/>
      <c r="I130" s="170">
        <f>ROUND(G130*H130,3)</f>
        <v>0</v>
      </c>
      <c r="J130" s="171">
        <v>0.135</v>
      </c>
      <c r="K130" s="169">
        <f>G130*J130</f>
        <v>2.44809</v>
      </c>
      <c r="L130" s="171">
        <v>0</v>
      </c>
      <c r="M130" s="169">
        <f>G130*L130</f>
        <v>0</v>
      </c>
      <c r="N130" s="172">
        <v>20</v>
      </c>
      <c r="O130" s="173">
        <v>32</v>
      </c>
      <c r="P130" s="174" t="s">
        <v>111</v>
      </c>
    </row>
    <row r="131" spans="1:16" s="14" customFormat="1" ht="13.5" customHeight="1">
      <c r="A131" s="158" t="s">
        <v>446</v>
      </c>
      <c r="B131" s="158" t="s">
        <v>106</v>
      </c>
      <c r="C131" s="158" t="s">
        <v>439</v>
      </c>
      <c r="D131" s="159" t="s">
        <v>447</v>
      </c>
      <c r="E131" s="160" t="s">
        <v>448</v>
      </c>
      <c r="F131" s="158" t="s">
        <v>42</v>
      </c>
      <c r="G131" s="161">
        <v>6.949</v>
      </c>
      <c r="H131" s="162"/>
      <c r="I131" s="162">
        <f>ROUND(G131*H131,3)</f>
        <v>0</v>
      </c>
      <c r="J131" s="163">
        <v>0</v>
      </c>
      <c r="K131" s="161">
        <f>G131*J131</f>
        <v>0</v>
      </c>
      <c r="L131" s="163">
        <v>0</v>
      </c>
      <c r="M131" s="161">
        <f>G131*L131</f>
        <v>0</v>
      </c>
      <c r="N131" s="164">
        <v>20</v>
      </c>
      <c r="O131" s="165">
        <v>16</v>
      </c>
      <c r="P131" s="14" t="s">
        <v>111</v>
      </c>
    </row>
    <row r="132" spans="2:16" s="131" customFormat="1" ht="12.75" customHeight="1">
      <c r="B132" s="136" t="s">
        <v>59</v>
      </c>
      <c r="D132" s="137" t="s">
        <v>449</v>
      </c>
      <c r="E132" s="137" t="s">
        <v>450</v>
      </c>
      <c r="I132" s="138">
        <f>I133</f>
        <v>0</v>
      </c>
      <c r="K132" s="139">
        <f>K133</f>
        <v>0.00609012</v>
      </c>
      <c r="M132" s="139">
        <f>M133</f>
        <v>0</v>
      </c>
      <c r="P132" s="137" t="s">
        <v>104</v>
      </c>
    </row>
    <row r="133" spans="1:16" s="14" customFormat="1" ht="24" customHeight="1">
      <c r="A133" s="158" t="s">
        <v>451</v>
      </c>
      <c r="B133" s="158" t="s">
        <v>106</v>
      </c>
      <c r="C133" s="158" t="s">
        <v>449</v>
      </c>
      <c r="D133" s="159" t="s">
        <v>452</v>
      </c>
      <c r="E133" s="160" t="s">
        <v>453</v>
      </c>
      <c r="F133" s="158" t="s">
        <v>132</v>
      </c>
      <c r="G133" s="161">
        <v>10</v>
      </c>
      <c r="H133" s="162"/>
      <c r="I133" s="162">
        <f>ROUND(G133*H133,3)</f>
        <v>0</v>
      </c>
      <c r="J133" s="163">
        <v>0.000609012</v>
      </c>
      <c r="K133" s="161">
        <f>G133*J133</f>
        <v>0.00609012</v>
      </c>
      <c r="L133" s="163">
        <v>0</v>
      </c>
      <c r="M133" s="161">
        <f>G133*L133</f>
        <v>0</v>
      </c>
      <c r="N133" s="164">
        <v>20</v>
      </c>
      <c r="O133" s="165">
        <v>16</v>
      </c>
      <c r="P133" s="14" t="s">
        <v>111</v>
      </c>
    </row>
    <row r="134" spans="2:16" s="131" customFormat="1" ht="12.75" customHeight="1">
      <c r="B134" s="132" t="s">
        <v>59</v>
      </c>
      <c r="D134" s="133" t="s">
        <v>134</v>
      </c>
      <c r="E134" s="133" t="s">
        <v>454</v>
      </c>
      <c r="I134" s="134">
        <f>I135</f>
        <v>0</v>
      </c>
      <c r="K134" s="135">
        <f>K135</f>
        <v>0</v>
      </c>
      <c r="M134" s="135">
        <f>M135</f>
        <v>0</v>
      </c>
      <c r="P134" s="133" t="s">
        <v>103</v>
      </c>
    </row>
    <row r="135" spans="2:16" s="131" customFormat="1" ht="12.75" customHeight="1">
      <c r="B135" s="136" t="s">
        <v>59</v>
      </c>
      <c r="D135" s="137" t="s">
        <v>455</v>
      </c>
      <c r="E135" s="137" t="s">
        <v>456</v>
      </c>
      <c r="I135" s="138">
        <f>SUM(I136:I137)</f>
        <v>0</v>
      </c>
      <c r="K135" s="139">
        <f>SUM(K136:K137)</f>
        <v>0</v>
      </c>
      <c r="M135" s="139">
        <f>SUM(M136:M137)</f>
        <v>0</v>
      </c>
      <c r="P135" s="137" t="s">
        <v>104</v>
      </c>
    </row>
    <row r="136" spans="1:16" s="14" customFormat="1" ht="13.5" customHeight="1">
      <c r="A136" s="158" t="s">
        <v>457</v>
      </c>
      <c r="B136" s="158" t="s">
        <v>106</v>
      </c>
      <c r="C136" s="158" t="s">
        <v>458</v>
      </c>
      <c r="D136" s="159" t="s">
        <v>459</v>
      </c>
      <c r="E136" s="160" t="s">
        <v>460</v>
      </c>
      <c r="F136" s="158" t="s">
        <v>461</v>
      </c>
      <c r="G136" s="161">
        <v>1</v>
      </c>
      <c r="H136" s="162"/>
      <c r="I136" s="162">
        <f>ROUND(G136*H136,3)</f>
        <v>0</v>
      </c>
      <c r="J136" s="163">
        <v>0</v>
      </c>
      <c r="K136" s="161">
        <f>G136*J136</f>
        <v>0</v>
      </c>
      <c r="L136" s="163">
        <v>0</v>
      </c>
      <c r="M136" s="161">
        <f>G136*L136</f>
        <v>0</v>
      </c>
      <c r="N136" s="164">
        <v>20</v>
      </c>
      <c r="O136" s="165">
        <v>64</v>
      </c>
      <c r="P136" s="14" t="s">
        <v>111</v>
      </c>
    </row>
    <row r="137" spans="1:16" s="14" customFormat="1" ht="13.5" customHeight="1">
      <c r="A137" s="158" t="s">
        <v>462</v>
      </c>
      <c r="B137" s="158" t="s">
        <v>106</v>
      </c>
      <c r="C137" s="158" t="s">
        <v>458</v>
      </c>
      <c r="D137" s="159" t="s">
        <v>463</v>
      </c>
      <c r="E137" s="160" t="s">
        <v>464</v>
      </c>
      <c r="F137" s="158" t="s">
        <v>461</v>
      </c>
      <c r="G137" s="161">
        <v>1</v>
      </c>
      <c r="H137" s="162"/>
      <c r="I137" s="162">
        <f>ROUND(G137*H137,3)</f>
        <v>0</v>
      </c>
      <c r="J137" s="163">
        <v>0</v>
      </c>
      <c r="K137" s="161">
        <f>G137*J137</f>
        <v>0</v>
      </c>
      <c r="L137" s="163">
        <v>0</v>
      </c>
      <c r="M137" s="161">
        <f>G137*L137</f>
        <v>0</v>
      </c>
      <c r="N137" s="164">
        <v>20</v>
      </c>
      <c r="O137" s="165">
        <v>64</v>
      </c>
      <c r="P137" s="14" t="s">
        <v>111</v>
      </c>
    </row>
    <row r="138" spans="5:13" s="140" customFormat="1" ht="12.75" customHeight="1">
      <c r="E138" s="141" t="s">
        <v>85</v>
      </c>
      <c r="I138" s="142">
        <f>I14+I68+I134</f>
        <v>0</v>
      </c>
      <c r="K138" s="143">
        <f>K14+K68+K134</f>
        <v>84.1285430391812</v>
      </c>
      <c r="M138" s="143">
        <f>M14+M68+M134</f>
        <v>33.075593850000004</v>
      </c>
    </row>
  </sheetData>
  <sheetProtection/>
  <printOptions horizontalCentered="1"/>
  <pageMargins left="0.5905511811023623" right="0.5905511811023623" top="0.5905511811023623" bottom="0.5905511811023623" header="0" footer="0"/>
  <pageSetup fitToHeight="999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Podnik Baškovce</cp:lastModifiedBy>
  <cp:lastPrinted>2018-03-12T10:11:59Z</cp:lastPrinted>
  <dcterms:created xsi:type="dcterms:W3CDTF">2018-03-12T09:57:02Z</dcterms:created>
  <dcterms:modified xsi:type="dcterms:W3CDTF">2018-03-12T10:12:04Z</dcterms:modified>
  <cp:category/>
  <cp:version/>
  <cp:contentType/>
  <cp:contentStatus/>
</cp:coreProperties>
</file>